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acommon\Parking\TDM\TWS Files\"/>
    </mc:Choice>
  </mc:AlternateContent>
  <workbookProtection workbookAlgorithmName="SHA-512" workbookHashValue="BY+EP3X8RwhgdIBNixeeZS0zBF9NlDBblfziLH0DbqsKDcWOoutWHMSz+i+an+nXnPtAUV4IUTLRjw+n3fjAxA==" workbookSaltValue="cZf13DsboPbENY9SJYOzgg==" workbookSpinCount="100000" lockStructure="1"/>
  <bookViews>
    <workbookView xWindow="0" yWindow="0" windowWidth="28800" windowHeight="12300"/>
  </bookViews>
  <sheets>
    <sheet name="Step 1 - Project Information" sheetId="7" r:id="rId1"/>
    <sheet name="Calculations" sheetId="14" state="hidden" r:id="rId2"/>
    <sheet name="TDM Tables" sheetId="10" state="hidden" r:id="rId3"/>
    <sheet name="Step 2 - TDM Measure Selection" sheetId="9" r:id="rId4"/>
    <sheet name="Step 3 -Results" sheetId="12" state="hidden" r:id="rId5"/>
    <sheet name="Toggles" sheetId="8" state="hidden" r:id="rId6"/>
    <sheet name="Underlying TDM Tables " sheetId="13" state="hidden" r:id="rId7"/>
    <sheet name="Measures" sheetId="3" state="hidden" r:id="rId8"/>
  </sheets>
  <externalReferences>
    <externalReference r:id="rId9"/>
    <externalReference r:id="rId10"/>
  </externalReferences>
  <definedNames>
    <definedName name="calc_base_sov_rate">'[1]Sheet X'!$C$25</definedName>
    <definedName name="calc_max_sov_rate">'[1]Sheet X'!$C$87</definedName>
    <definedName name="calculated_tier">'[1]Sheet X'!$C$12</definedName>
    <definedName name="generic_yes_no">[2]Selectors!$A$3:$A$5</definedName>
    <definedName name="select_hfq" localSheetId="1">Calculations!#REF!</definedName>
    <definedName name="select_hfq">'Step 1 - Project Information'!$C$22</definedName>
    <definedName name="select_project_type_key">'[1]Step 1 - Project Information'!$B$24</definedName>
  </definedNames>
  <calcPr calcId="162913"/>
  <extLst>
    <ext uri="GoogleSheetsCustomDataVersion1">
      <go:sheetsCustomData xmlns:go="http://customooxmlschemas.google.com/" r:id="rId12" roundtripDataSignature="AMtx7mi6Oxu+TnXFtPdVxrcq0jBNXF1oOg=="/>
    </ext>
  </extLst>
</workbook>
</file>

<file path=xl/calcChain.xml><?xml version="1.0" encoding="utf-8"?>
<calcChain xmlns="http://schemas.openxmlformats.org/spreadsheetml/2006/main">
  <c r="Q93" i="9" l="1"/>
  <c r="R93" i="9"/>
  <c r="S93" i="9"/>
  <c r="T93" i="9"/>
  <c r="C20" i="14" l="1"/>
  <c r="C11" i="14" l="1"/>
  <c r="C8" i="14"/>
  <c r="C5" i="14"/>
  <c r="C43" i="14"/>
  <c r="C42" i="14"/>
  <c r="C40" i="14"/>
  <c r="K7" i="10" s="1"/>
  <c r="C41" i="14" s="1"/>
  <c r="G27" i="14"/>
  <c r="K6" i="10" s="1"/>
  <c r="G28" i="14" s="1"/>
  <c r="G29" i="14"/>
  <c r="C15" i="14"/>
  <c r="C19" i="14"/>
  <c r="C57" i="14"/>
  <c r="C56" i="14"/>
  <c r="C54" i="14"/>
  <c r="K9" i="10" s="1"/>
  <c r="C55" i="14" s="1"/>
  <c r="G43" i="14"/>
  <c r="G42" i="14"/>
  <c r="G40" i="14"/>
  <c r="C29" i="14"/>
  <c r="C27" i="14"/>
  <c r="K5" i="10" s="1"/>
  <c r="C28" i="14" s="1"/>
  <c r="B11" i="14"/>
  <c r="B8" i="14"/>
  <c r="B5" i="14"/>
  <c r="G47" i="14" l="1"/>
  <c r="C35" i="14"/>
  <c r="C44" i="14"/>
  <c r="C74" i="7" s="1"/>
  <c r="G44" i="14"/>
  <c r="G74" i="7" s="1"/>
  <c r="C58" i="14"/>
  <c r="C82" i="7" s="1"/>
  <c r="K8" i="10"/>
  <c r="G41" i="14" s="1"/>
  <c r="C63" i="14"/>
  <c r="G49" i="14"/>
  <c r="G35" i="14"/>
  <c r="C49" i="14"/>
  <c r="C61" i="14"/>
  <c r="G33" i="14"/>
  <c r="C47" i="14"/>
  <c r="C33" i="14"/>
  <c r="G30" i="14"/>
  <c r="C30" i="14"/>
  <c r="C66" i="7" s="1"/>
  <c r="T54" i="9"/>
  <c r="S54" i="9"/>
  <c r="R54" i="9"/>
  <c r="Q54" i="9"/>
  <c r="T58" i="9"/>
  <c r="S58" i="9"/>
  <c r="R58" i="9"/>
  <c r="Q58" i="9"/>
  <c r="T57" i="9"/>
  <c r="S57" i="9"/>
  <c r="R57" i="9"/>
  <c r="Q57" i="9"/>
  <c r="K57" i="9"/>
  <c r="F57" i="9" s="1"/>
  <c r="T56" i="9"/>
  <c r="S56" i="9"/>
  <c r="R56" i="9"/>
  <c r="Q56" i="9"/>
  <c r="T55" i="9"/>
  <c r="S55" i="9"/>
  <c r="R55" i="9"/>
  <c r="Q55" i="9"/>
  <c r="T41" i="9"/>
  <c r="S41" i="9"/>
  <c r="R41" i="9"/>
  <c r="Q41" i="9"/>
  <c r="T40" i="9"/>
  <c r="S40" i="9"/>
  <c r="R40" i="9"/>
  <c r="J31" i="9"/>
  <c r="K31" i="9"/>
  <c r="Q31" i="9"/>
  <c r="R31" i="9"/>
  <c r="S31" i="9"/>
  <c r="T31" i="9"/>
  <c r="K33" i="9"/>
  <c r="K30" i="9"/>
  <c r="J30" i="9"/>
  <c r="B26" i="10" l="1"/>
  <c r="B28" i="10"/>
  <c r="B29" i="10"/>
  <c r="B24" i="10"/>
  <c r="B25" i="10"/>
  <c r="B27" i="10"/>
  <c r="B35" i="10"/>
  <c r="B34" i="10"/>
  <c r="B33" i="10"/>
  <c r="B36" i="10"/>
  <c r="B38" i="10"/>
  <c r="B37" i="10"/>
  <c r="B47" i="10"/>
  <c r="B42" i="10"/>
  <c r="B46" i="10"/>
  <c r="B45" i="10"/>
  <c r="B44" i="10"/>
  <c r="B43" i="10"/>
  <c r="G66" i="7"/>
  <c r="B20" i="10"/>
  <c r="B19" i="10"/>
  <c r="B18" i="10"/>
  <c r="B17" i="10"/>
  <c r="B16" i="10"/>
  <c r="B15" i="10"/>
  <c r="B10" i="10"/>
  <c r="B9" i="10"/>
  <c r="B8" i="10"/>
  <c r="B7" i="10"/>
  <c r="B6" i="10"/>
  <c r="B11" i="10"/>
  <c r="T79" i="9"/>
  <c r="S79" i="9"/>
  <c r="R79" i="9"/>
  <c r="Q79" i="9"/>
  <c r="Q78" i="9"/>
  <c r="R78" i="9" s="1"/>
  <c r="C45" i="14" l="1"/>
  <c r="G45" i="14"/>
  <c r="S78" i="9"/>
  <c r="T78" i="9" s="1"/>
  <c r="Q61" i="9"/>
  <c r="R61" i="9"/>
  <c r="T60" i="9"/>
  <c r="S60" i="9"/>
  <c r="R60" i="9"/>
  <c r="T59" i="9"/>
  <c r="S59" i="9"/>
  <c r="R59" i="9"/>
  <c r="T61" i="9"/>
  <c r="S61" i="9"/>
  <c r="T92" i="9" l="1"/>
  <c r="S92" i="9"/>
  <c r="R92" i="9"/>
  <c r="Q92" i="9"/>
  <c r="T82" i="9"/>
  <c r="S82" i="9"/>
  <c r="R82" i="9"/>
  <c r="Q82" i="9"/>
  <c r="T67" i="9"/>
  <c r="S67" i="9"/>
  <c r="R67" i="9"/>
  <c r="Q67" i="9"/>
  <c r="T66" i="9"/>
  <c r="S66" i="9"/>
  <c r="R66" i="9"/>
  <c r="Q66" i="9"/>
  <c r="T65" i="9"/>
  <c r="S65" i="9"/>
  <c r="R65" i="9"/>
  <c r="Q65" i="9"/>
  <c r="T73" i="9"/>
  <c r="S73" i="9"/>
  <c r="R73" i="9"/>
  <c r="Q73" i="9"/>
  <c r="K35" i="9" l="1"/>
  <c r="F35" i="9" s="1"/>
  <c r="F33" i="9"/>
  <c r="Q23" i="9"/>
  <c r="R23" i="9"/>
  <c r="S23" i="9"/>
  <c r="T23" i="9"/>
  <c r="Q24" i="9"/>
  <c r="R24" i="9"/>
  <c r="S24" i="9"/>
  <c r="T24" i="9"/>
  <c r="E51" i="9" l="1"/>
  <c r="E48" i="9"/>
  <c r="B45" i="7"/>
  <c r="B41" i="7"/>
  <c r="E28" i="9" l="1"/>
  <c r="R42" i="9" l="1"/>
  <c r="S42" i="9"/>
  <c r="T42" i="9"/>
  <c r="Q16" i="9"/>
  <c r="R16" i="9"/>
  <c r="S16" i="9"/>
  <c r="T16" i="9"/>
  <c r="Q17" i="9"/>
  <c r="R17" i="9"/>
  <c r="S17" i="9"/>
  <c r="T17" i="9"/>
  <c r="Q18" i="9"/>
  <c r="R18" i="9"/>
  <c r="S18" i="9"/>
  <c r="T18" i="9"/>
  <c r="Q19" i="9"/>
  <c r="R19" i="9"/>
  <c r="S19" i="9"/>
  <c r="T19" i="9"/>
  <c r="Q20" i="9"/>
  <c r="R20" i="9"/>
  <c r="S20" i="9"/>
  <c r="T20" i="9"/>
  <c r="Q21" i="9"/>
  <c r="R21" i="9"/>
  <c r="S21" i="9"/>
  <c r="T21" i="9"/>
  <c r="Q22" i="9"/>
  <c r="R22" i="9"/>
  <c r="S22" i="9"/>
  <c r="T22" i="9"/>
  <c r="Q43" i="9"/>
  <c r="R43" i="9"/>
  <c r="S43" i="9"/>
  <c r="T43" i="9"/>
  <c r="Q44" i="9"/>
  <c r="R44" i="9"/>
  <c r="S44" i="9"/>
  <c r="T44" i="9"/>
  <c r="Q71" i="9"/>
  <c r="R71" i="9"/>
  <c r="S71" i="9"/>
  <c r="T71" i="9"/>
  <c r="Q72" i="9"/>
  <c r="R72" i="9"/>
  <c r="S72" i="9"/>
  <c r="T72" i="9"/>
  <c r="Q77" i="9"/>
  <c r="Q81" i="9"/>
  <c r="R81" i="9"/>
  <c r="S81" i="9"/>
  <c r="T81" i="9"/>
  <c r="Q80" i="9"/>
  <c r="R80" i="9"/>
  <c r="S80" i="9"/>
  <c r="T80" i="9"/>
  <c r="R86" i="9"/>
  <c r="S86" i="9"/>
  <c r="T86" i="9"/>
  <c r="R87" i="9"/>
  <c r="S87" i="9"/>
  <c r="T87" i="9"/>
  <c r="Q91" i="9"/>
  <c r="R91" i="9"/>
  <c r="S91" i="9"/>
  <c r="T91" i="9"/>
  <c r="K36" i="9" l="1"/>
  <c r="F36" i="9" s="1"/>
  <c r="Q35" i="9" l="1"/>
  <c r="S35" i="9" s="1"/>
  <c r="S33" i="9"/>
  <c r="T33" i="9"/>
  <c r="Q33" i="9"/>
  <c r="R33" i="9"/>
  <c r="S30" i="9"/>
  <c r="R30" i="9"/>
  <c r="T30" i="9"/>
  <c r="Q30" i="9"/>
  <c r="Q36" i="9"/>
  <c r="R36" i="9"/>
  <c r="S36" i="9"/>
  <c r="T36" i="9"/>
  <c r="J97" i="9" l="1"/>
  <c r="J95" i="9"/>
  <c r="E3" i="9"/>
  <c r="E5" i="9"/>
  <c r="T35" i="9"/>
  <c r="J99" i="9" s="1"/>
  <c r="R35" i="9"/>
  <c r="E4" i="9" s="1"/>
  <c r="C59" i="14"/>
  <c r="C60" i="14" s="1"/>
  <c r="G46" i="14"/>
  <c r="G48" i="14" s="1"/>
  <c r="G50" i="14" s="1"/>
  <c r="C46" i="14"/>
  <c r="C48" i="14" s="1"/>
  <c r="J98" i="9" l="1"/>
  <c r="J96" i="9"/>
  <c r="C62" i="14"/>
  <c r="C64" i="14" s="1"/>
  <c r="C50" i="14"/>
  <c r="C75" i="7" s="1"/>
  <c r="G75" i="7"/>
  <c r="E6" i="9"/>
  <c r="E7" i="9"/>
  <c r="C83" i="7" l="1"/>
  <c r="A7" i="9" s="1"/>
  <c r="A6" i="9"/>
  <c r="B37" i="7"/>
  <c r="B6" i="9" l="1"/>
  <c r="L98" i="9"/>
  <c r="H6" i="9" s="1"/>
  <c r="B7" i="9"/>
  <c r="L99" i="9"/>
  <c r="H7" i="9" s="1"/>
  <c r="G31" i="14"/>
  <c r="G32" i="14" s="1"/>
  <c r="G34" i="14" s="1"/>
  <c r="G36" i="14" s="1"/>
  <c r="D20" i="3"/>
  <c r="G67" i="7" l="1"/>
  <c r="A5" i="9"/>
  <c r="B5" i="9" l="1"/>
  <c r="L97" i="9"/>
  <c r="H5" i="9" s="1"/>
  <c r="A4" i="9"/>
  <c r="L96" i="9" l="1"/>
  <c r="H4" i="9" s="1"/>
  <c r="B4" i="9"/>
  <c r="C31" i="14"/>
  <c r="C32" i="14" s="1"/>
  <c r="C36" i="14" l="1"/>
  <c r="C67" i="7" s="1"/>
  <c r="A3" i="9" s="1"/>
  <c r="L95" i="9" s="1"/>
  <c r="H3" i="9" s="1"/>
  <c r="C34" i="14"/>
  <c r="B3" i="9" l="1"/>
</calcChain>
</file>

<file path=xl/sharedStrings.xml><?xml version="1.0" encoding="utf-8"?>
<sst xmlns="http://schemas.openxmlformats.org/spreadsheetml/2006/main" count="938" uniqueCount="338">
  <si>
    <t>Category</t>
  </si>
  <si>
    <t>Measure</t>
  </si>
  <si>
    <t>Option</t>
  </si>
  <si>
    <t>Points</t>
  </si>
  <si>
    <t>Residential</t>
  </si>
  <si>
    <t>Employment</t>
  </si>
  <si>
    <t>Commercial</t>
  </si>
  <si>
    <t>Institutional</t>
  </si>
  <si>
    <t>Y</t>
  </si>
  <si>
    <t>N</t>
  </si>
  <si>
    <t>B: Provide memberships to employees/residents</t>
  </si>
  <si>
    <t xml:space="preserve">Y
</t>
  </si>
  <si>
    <t>Real-time bus/shuttle/vanpool arrival screen</t>
  </si>
  <si>
    <t>Affordable housing</t>
  </si>
  <si>
    <t>A: Two land uses</t>
  </si>
  <si>
    <t>B: Three land uses</t>
  </si>
  <si>
    <t>Establish an on-site daycare facility, to be used by residents or employees. Points are additive to land-use mix points awarded under LU-3.</t>
  </si>
  <si>
    <t>A: Cash out for employees</t>
  </si>
  <si>
    <t>Shared parking agreement</t>
  </si>
  <si>
    <t>Carpool preferential/free parking</t>
  </si>
  <si>
    <t>Basic</t>
  </si>
  <si>
    <t>AT</t>
  </si>
  <si>
    <t>HOV</t>
  </si>
  <si>
    <t>LU</t>
  </si>
  <si>
    <t>P</t>
  </si>
  <si>
    <t>O</t>
  </si>
  <si>
    <t>RESIDENTIAL</t>
  </si>
  <si>
    <t>10-25 du</t>
  </si>
  <si>
    <t>26-50 du</t>
  </si>
  <si>
    <t>51-100 du</t>
  </si>
  <si>
    <t>101-150 du</t>
  </si>
  <si>
    <t>150+ du</t>
  </si>
  <si>
    <t>EMPLOYMENT</t>
  </si>
  <si>
    <t>10,000 - 25,000 sq. ft.</t>
  </si>
  <si>
    <t>25,001 -50,000 sq. ft.</t>
  </si>
  <si>
    <t>50,001 -100,000 sq. ft.</t>
  </si>
  <si>
    <t>100,001 -150,000 sq. ft.</t>
  </si>
  <si>
    <t>&gt; 150,000 sq. ft.</t>
  </si>
  <si>
    <t>&lt; 0.5</t>
  </si>
  <si>
    <t>0.5 - 0.99</t>
  </si>
  <si>
    <t>1.0 - 1.49</t>
  </si>
  <si>
    <t>1.5 - 1.99</t>
  </si>
  <si>
    <t>2.0 - 2.5</t>
  </si>
  <si>
    <t>2.5 +</t>
  </si>
  <si>
    <t>COMMERCIAL</t>
  </si>
  <si>
    <t>&lt; 40,000 sq. ft.</t>
  </si>
  <si>
    <t>40,001 -100,000 sq. ft.</t>
  </si>
  <si>
    <t>150,001 -200,000 sq. ft.</t>
  </si>
  <si>
    <t>&gt; 200,000 sq. ft.</t>
  </si>
  <si>
    <t>Under PM</t>
  </si>
  <si>
    <t>no TDM</t>
  </si>
  <si>
    <t>1 - 1.24 times PM</t>
  </si>
  <si>
    <t>1.25 - 1.49 times PM</t>
  </si>
  <si>
    <t>1.50 - 1.74 times PM</t>
  </si>
  <si>
    <t>1.75 - 2 times PM</t>
  </si>
  <si>
    <t>2+ times PM</t>
  </si>
  <si>
    <t>Point value</t>
  </si>
  <si>
    <t>Designated coordinator</t>
  </si>
  <si>
    <t>Required of all</t>
  </si>
  <si>
    <t>Delivery stalls</t>
  </si>
  <si>
    <t>Don't count as stalls for TDM measure assessment</t>
  </si>
  <si>
    <t>Provide bike repair and maintenance facilities</t>
  </si>
  <si>
    <t>A: Not open to public</t>
  </si>
  <si>
    <t>B: Open to public</t>
  </si>
  <si>
    <t>Provide off-site bike facilities (provide ROW and/or funding)</t>
  </si>
  <si>
    <t>A: Along building frontage</t>
  </si>
  <si>
    <t>L</t>
  </si>
  <si>
    <t>B: Beyond building frontage</t>
  </si>
  <si>
    <t>Need examples of where might do this</t>
  </si>
  <si>
    <t>Provide lockers with shower</t>
  </si>
  <si>
    <t>Provide bike parking</t>
  </si>
  <si>
    <t>A: Meet city standards</t>
  </si>
  <si>
    <t>B: Provide segregated access to bike parking with no stairs</t>
  </si>
  <si>
    <t>Provide bike share facility within a .25 mile</t>
  </si>
  <si>
    <t>A: Kiosk open to public</t>
  </si>
  <si>
    <t xml:space="preserve">C: Provide shared fleet </t>
  </si>
  <si>
    <t>Based on ratio of bikes to users</t>
  </si>
  <si>
    <t>Provide off-site ped facilities (provide ROW and/or funding)</t>
  </si>
  <si>
    <t>Need examples of where might do this, crosswalks, connection to transit, streetscape improvements</t>
  </si>
  <si>
    <t>On-site ped path to sidewalk</t>
  </si>
  <si>
    <t>A: As required</t>
  </si>
  <si>
    <t>B: No drive aisle crossing</t>
  </si>
  <si>
    <t>Provide funding for traffic calming</t>
  </si>
  <si>
    <t>Provide vanpools/shuttle bus</t>
  </si>
  <si>
    <t>A: Onsite users only</t>
  </si>
  <si>
    <t xml:space="preserve">Depends on ratio of availble seats to users, hours of operation, distance </t>
  </si>
  <si>
    <t>B: Open to the public</t>
  </si>
  <si>
    <t>Provide car share/company fleet</t>
  </si>
  <si>
    <t>A: Provide cars</t>
  </si>
  <si>
    <t>Ratio based on DU or SF, or occupied DU and employees</t>
  </si>
  <si>
    <t>B: Provide memberships</t>
  </si>
  <si>
    <t>Based on ratio of memberships DU or SF, or occupied DU and employees.  Not applicable to commercial</t>
  </si>
  <si>
    <t xml:space="preserve">HOV </t>
  </si>
  <si>
    <t>Provide guaranteed ride home</t>
  </si>
  <si>
    <t>Must also provide bike membership, vanpool or transit benefit</t>
  </si>
  <si>
    <t>Pay for TNC rides to BRT</t>
  </si>
  <si>
    <t>Maybe only to park and rides, points based annual cost (or percent of subsidy)</t>
  </si>
  <si>
    <t>Provide transit passes or nontaxable subsidy</t>
  </si>
  <si>
    <t>Depends on amount of subsidy, amount of usage</t>
  </si>
  <si>
    <t>Contribute to bus facilities (shelters, stations, RTA screen)</t>
  </si>
  <si>
    <t xml:space="preserve">Depends on cost </t>
  </si>
  <si>
    <t>Priced parking program</t>
  </si>
  <si>
    <t>B: Unbundled for residential</t>
  </si>
  <si>
    <t>C: Charge users a daily minumum amount (all uses)</t>
  </si>
  <si>
    <t>Depends on percentage reduction below minimum</t>
  </si>
  <si>
    <t>I</t>
  </si>
  <si>
    <t>Marketing campaign</t>
  </si>
  <si>
    <t>Add options from Excel file</t>
  </si>
  <si>
    <t>Multimodal wayfinding signs (usually outside)</t>
  </si>
  <si>
    <t>Need to have transit or active transportation facilities nearby</t>
  </si>
  <si>
    <t>Needs to have bus/van/shuttle service</t>
  </si>
  <si>
    <t>Would need to be aligned with city's affordable housing interventions- applicable only for residential category. Points based on percentage of units by income range. This measure could be advocated for socio-political reasons as well</t>
  </si>
  <si>
    <t>Walkscore (maybe Bikescore later)</t>
  </si>
  <si>
    <t>One per decile starting at 50</t>
  </si>
  <si>
    <t>Add LU mix</t>
  </si>
  <si>
    <t>Depends on ratio</t>
  </si>
  <si>
    <t>Provide on-site daycare</t>
  </si>
  <si>
    <t>This is an alternative to the LU mix</t>
  </si>
  <si>
    <t>Provide other specific trip-reducing service</t>
  </si>
  <si>
    <t>Dog-sitting, something we haven't thought of; alternative to LU mix</t>
  </si>
  <si>
    <t>Quarter-mile of all-day bus service</t>
  </si>
  <si>
    <t xml:space="preserve">Innovative measure </t>
  </si>
  <si>
    <t>Yes</t>
  </si>
  <si>
    <t>No</t>
  </si>
  <si>
    <t>Infrastructure</t>
  </si>
  <si>
    <t>Programmatic</t>
  </si>
  <si>
    <t>Unbundle Parking</t>
  </si>
  <si>
    <t>Parking cash-out</t>
  </si>
  <si>
    <t>Subsidized car-sharing memberships.</t>
  </si>
  <si>
    <t>Dedicated Access to Bike Parking</t>
  </si>
  <si>
    <t>Indoor covered bike parking near Entrance</t>
  </si>
  <si>
    <t>Provide a convenient and separate access to the bike parking area without stairs (e.g. on the same level as the entrance, or via a ramp or elevator).</t>
  </si>
  <si>
    <t>Bicycle Maintenance Facilities</t>
  </si>
  <si>
    <t>Provide an on-site shared fleet of free loner bicycles for use by residents/ employees. Fleet should include at least 1 bicycle for every 10 DUs or 30 employees, with a minimum of 5 bikes.</t>
  </si>
  <si>
    <t>Provide complimentary bikeshare membership or  passes</t>
  </si>
  <si>
    <t>Provide Affordable Housing at 60% of AMI</t>
  </si>
  <si>
    <t>Provide Affordable Housing at 30% of AMI</t>
  </si>
  <si>
    <t>Complementary Transit Passes</t>
  </si>
  <si>
    <t xml:space="preserve">Provide complementary  monthly transit passes to employees/residents (one per DU or employee). </t>
  </si>
  <si>
    <t>On-site Childcare Facility</t>
  </si>
  <si>
    <t>Fund transit facilities and amenities</t>
  </si>
  <si>
    <t>Active Transportation Wayfinding, Maps, and Signage</t>
  </si>
  <si>
    <t>Join a Transportation Management Association</t>
  </si>
  <si>
    <t>Form or join a Transportation Management Association (TMA) to facilitate TDM activities such as marketing, outreach, and distribution services.  Unavailable until a TMA is founded in the area.</t>
  </si>
  <si>
    <t>Market-rate Parking Fees</t>
  </si>
  <si>
    <t>Delivery Supportive Amenities</t>
  </si>
  <si>
    <t>Package Drop-Off Area</t>
  </si>
  <si>
    <t>Flexible Work Schedules</t>
  </si>
  <si>
    <t>Teleworking / Work From Home</t>
  </si>
  <si>
    <r>
      <rPr>
        <sz val="10"/>
        <color rgb="FF000000"/>
        <rFont val="Calibri"/>
        <family val="2"/>
      </rPr>
      <t>Offer subsidized car-share memberships - covering the cost of membership, at a minimum) to every resident or employee</t>
    </r>
    <r>
      <rPr>
        <sz val="10"/>
        <color rgb="FFEA4335"/>
        <rFont val="Calibri"/>
        <family val="2"/>
      </rPr>
      <t xml:space="preserve"> </t>
    </r>
    <r>
      <rPr>
        <sz val="10"/>
        <color rgb="FF000000"/>
        <rFont val="Calibri"/>
        <family val="2"/>
      </rPr>
      <t>for using car-share. Car-share vehicles must be located on-site or within a quarter-mile walking distance.</t>
    </r>
  </si>
  <si>
    <t>Project Name:</t>
  </si>
  <si>
    <t>Project Address:</t>
  </si>
  <si>
    <t>HS Transit Dropdown</t>
  </si>
  <si>
    <t>Please Select an Option</t>
  </si>
  <si>
    <t>Project Type</t>
  </si>
  <si>
    <t xml:space="preserve"> </t>
  </si>
  <si>
    <t>What kind of Project is this?</t>
  </si>
  <si>
    <t>&lt; 500 students</t>
  </si>
  <si>
    <t>501 - 1000 students</t>
  </si>
  <si>
    <t>2001 - 5000 students</t>
  </si>
  <si>
    <t>&gt; 5000 students</t>
  </si>
  <si>
    <t>1001 - 2000 students</t>
  </si>
  <si>
    <t>EDUCATION</t>
  </si>
  <si>
    <t>OTHER INSTITUTIONAL</t>
  </si>
  <si>
    <t>Educational</t>
  </si>
  <si>
    <t>Project Details</t>
  </si>
  <si>
    <t xml:space="preserve">   Number of Dwelling Units</t>
  </si>
  <si>
    <t xml:space="preserve">   Parking Provided</t>
  </si>
  <si>
    <t xml:space="preserve">   Floor area square footage</t>
  </si>
  <si>
    <t>Employment Use Characteristics</t>
  </si>
  <si>
    <t>Residential  Use Characteristics</t>
  </si>
  <si>
    <t>Mixed Use</t>
  </si>
  <si>
    <t xml:space="preserve">   Parking Provided per DU</t>
  </si>
  <si>
    <t>Commercial  Use Characteristics</t>
  </si>
  <si>
    <t>Educational  Use Characteristics</t>
  </si>
  <si>
    <t>Institutional  Use Characteristics</t>
  </si>
  <si>
    <t xml:space="preserve">   # of Students</t>
  </si>
  <si>
    <t xml:space="preserve">   TDM Required</t>
  </si>
  <si>
    <t>City of Madison | Department of Transportation</t>
  </si>
  <si>
    <t>1.00 - 1.24 times PM</t>
  </si>
  <si>
    <t>1.75 - 2.00 times PM</t>
  </si>
  <si>
    <t>TIER</t>
  </si>
  <si>
    <t>&lt;10</t>
  </si>
  <si>
    <t>&lt;10,000</t>
  </si>
  <si>
    <t>&lt;0</t>
  </si>
  <si>
    <t>INSTITUTIONAL</t>
  </si>
  <si>
    <t>T or F</t>
  </si>
  <si>
    <t>Toggles</t>
  </si>
  <si>
    <t xml:space="preserve">   Parking Minimum by Ordinance</t>
  </si>
  <si>
    <t>Chapter 28.141 of the Municipal Code -- Table 28I-3. Off-Street Parking Requirements.</t>
  </si>
  <si>
    <t xml:space="preserve">   Parking Tier</t>
  </si>
  <si>
    <t xml:space="preserve">   Building Tier</t>
  </si>
  <si>
    <t xml:space="preserve">   Parking Ratio of Provided to Min</t>
  </si>
  <si>
    <t>What Zone is your Project Located In</t>
  </si>
  <si>
    <r>
      <t xml:space="preserve">   </t>
    </r>
    <r>
      <rPr>
        <u/>
        <sz val="10"/>
        <color rgb="FF000000"/>
        <rFont val="Calibri"/>
        <family val="2"/>
      </rPr>
      <t>Click here for Density Zone Map</t>
    </r>
  </si>
  <si>
    <t>General Urban</t>
  </si>
  <si>
    <t>Downtown / University</t>
  </si>
  <si>
    <t>Multiplier</t>
  </si>
  <si>
    <t>Special District / Mall</t>
  </si>
  <si>
    <t>Low Density / Suburb</t>
  </si>
  <si>
    <t xml:space="preserve">Address   </t>
  </si>
  <si>
    <t xml:space="preserve">Address 2   </t>
  </si>
  <si>
    <t xml:space="preserve">Name   </t>
  </si>
  <si>
    <t xml:space="preserve">City   </t>
  </si>
  <si>
    <t xml:space="preserve">State   </t>
  </si>
  <si>
    <t xml:space="preserve">Zip   </t>
  </si>
  <si>
    <t>Transportation demand management (TDM) refers to a package of policies and strategies designed to increase transportation system efficiency and shift travel patterns to reduce the number and length of single-occupancy vehicle (SOV) trips.   
The purpose of this spreadsheet is to: 
  - determine the applicability of the TDM program to your project
  - if your project is subject to TDM requirements, provide a number of points to meet VMT reduction goals
  - show you the mitigation measures applicable to your project
  - provide you a clear tool to demonstration compliance with the TDM requirements for your project</t>
  </si>
  <si>
    <t>(Calculated based on your inputs from Step 1)</t>
  </si>
  <si>
    <t>Improve pedestrian infrastructure (side walks, curb ramps, crosswalk, RRFB, etc.) on adjacent properties within 500 ft. of project consistent with city plans and ordinances and federal accessibility requirements.  1 point per 100ft of infrastructure, up to 4 total points.</t>
  </si>
  <si>
    <t>VMT Reduction Strategies</t>
  </si>
  <si>
    <t>Active Transportation Strategies</t>
  </si>
  <si>
    <t>Transit Strategies</t>
  </si>
  <si>
    <t>Shared Mobility Strategies</t>
  </si>
  <si>
    <t>Delivery Strategies</t>
  </si>
  <si>
    <t>Land Use Strategies</t>
  </si>
  <si>
    <t>R</t>
  </si>
  <si>
    <t>E</t>
  </si>
  <si>
    <t>C</t>
  </si>
  <si>
    <t>Applies?</t>
  </si>
  <si>
    <t>Checked?</t>
  </si>
  <si>
    <t>Step 1 - Project Info</t>
  </si>
  <si>
    <t>Step 2 - TDM Measure Selection</t>
  </si>
  <si>
    <t>Number Drop Downs</t>
  </si>
  <si>
    <t>h - TDM Required</t>
  </si>
  <si>
    <t>h - show?</t>
  </si>
  <si>
    <t>h - density TDM Score</t>
  </si>
  <si>
    <t>Base Score</t>
  </si>
  <si>
    <t>Build or fund transit facilities and existing or proposed stops including benches, trash receptacles, shelters, and real-time arrival screens. Up to 1 point per feature, up to a maximum of 4 points.  Metro Transit must accept proposal prior to points being awarded.</t>
  </si>
  <si>
    <t># Inc.</t>
  </si>
  <si>
    <t xml:space="preserve">Required Points </t>
  </si>
  <si>
    <t xml:space="preserve">Provided Points </t>
  </si>
  <si>
    <t>Compliant</t>
  </si>
  <si>
    <t>Transit Measures ONLY</t>
  </si>
  <si>
    <t>HIDE THESE COLUMNS</t>
  </si>
  <si>
    <t>Compliant?</t>
  </si>
  <si>
    <t>Parking Strategies (pick one max)</t>
  </si>
  <si>
    <t>Information Strategies</t>
  </si>
  <si>
    <t>PARKING TIER</t>
  </si>
  <si>
    <r>
      <t xml:space="preserve">Provide affordable housing. 1 point is awarded for every 10 percent of units that are offered at or below 30 percent of AMI.  Maximum of 10 points.  </t>
    </r>
    <r>
      <rPr>
        <i/>
        <sz val="10"/>
        <color rgb="FF000000"/>
        <rFont val="Calibri"/>
        <family val="2"/>
      </rPr>
      <t>Only applicable to residential developments.</t>
    </r>
  </si>
  <si>
    <r>
      <t xml:space="preserve">Provide affordable housing. One point is awarded for every 20 percent of units that are offered at or below 60 percent of Annual Median Income (AMI).  Maximum of 5 Points.  </t>
    </r>
    <r>
      <rPr>
        <i/>
        <sz val="10"/>
        <color rgb="FF000000"/>
        <rFont val="Calibri"/>
        <family val="2"/>
      </rPr>
      <t>Only applicable to residential developments.</t>
    </r>
  </si>
  <si>
    <r>
      <t xml:space="preserve">Provide at least 25% of employees the opportunity to beginning AND end work shifts outside of peak traveling hours.  </t>
    </r>
    <r>
      <rPr>
        <i/>
        <sz val="10"/>
        <color rgb="FF000000"/>
        <rFont val="Calibri"/>
        <family val="2"/>
      </rPr>
      <t>Not applicable to residential developments.</t>
    </r>
  </si>
  <si>
    <r>
      <t xml:space="preserve">Provide at least 25% of employees the opportunity to work from home.  </t>
    </r>
    <r>
      <rPr>
        <i/>
        <sz val="10"/>
        <color rgb="FF000000"/>
        <rFont val="Calibri"/>
        <family val="2"/>
      </rPr>
      <t>Not applicable to residential developments.</t>
    </r>
  </si>
  <si>
    <t>Click here for Map</t>
  </si>
  <si>
    <t>With 1/4 mile of bike sharing station?</t>
  </si>
  <si>
    <t>With 1/4 mile of car sharing station?</t>
  </si>
  <si>
    <t>Is the project within 1/4 mile of a bike share station?  Measures worth 50% less if not. (From Step 1)</t>
  </si>
  <si>
    <t>Is the project within 1/4 mile of a car share station?  Measures worth 75% less if not. (From Step 1)</t>
  </si>
  <si>
    <t>All Blue Boxes Require Additional Input.  Please Fill In!</t>
  </si>
  <si>
    <t xml:space="preserve">With all-day transit service area? </t>
  </si>
  <si>
    <t>h - Parking Tier</t>
  </si>
  <si>
    <t>Bicycle Lockers or Secure Storage Room</t>
  </si>
  <si>
    <t>Shared Fleet of Bicycles</t>
  </si>
  <si>
    <t>Improve bicycle infrastructure (bicycle lanes, cycle tracks, new crossings, bike-ped paths, etc.) within 500 ft. of project consistent with city plans, ordinances, and federal requirements.  One point per amenity or one point per 100 ft. of infrastructure, up to 4 points.</t>
  </si>
  <si>
    <t>Install traffic calming measures such as speed humps and roundabouts. One point per small-dollar measure (e.g. pedestrian flags, temporary speed hump) and two points per large-dollar measure (e.g. RRFB, permanent speed hump).  Must be located within 500 ft. of project and be consistent with city plans, ordinances, and federal requirements.  One point per amenity or one point per 100ft of infrastructure, up to 4 points.</t>
  </si>
  <si>
    <t>% subsidy</t>
  </si>
  <si>
    <t>% Drop Down</t>
  </si>
  <si>
    <t>Provide subsidized monthly transit passes to employees/residents (one per DU or employee). 1 point per 25% subsidy, up to 75%.</t>
  </si>
  <si>
    <t>Provide informational material/brochures on TDM and various sustainable transportation options as part of a welcome packet/orientation packet.  Organize at least one tailored promotional campaign annually.</t>
  </si>
  <si>
    <t>Marketing &amp; informational campaign</t>
  </si>
  <si>
    <t>Provide all-weather signs, maps, and wayfinding signage that indicate the direction of nearby alternative commute routes, bicycle and pedestrian paths, and nearby major destinations and amenities.</t>
  </si>
  <si>
    <t>Alternative Transportation Kiosk</t>
  </si>
  <si>
    <t>Provide VMT-Reducing Delivery Services</t>
  </si>
  <si>
    <t>Provide delivery services that reduce VMT from single-stop motorized deliveries. Qualifying services include deliveries by bicycle, on foot, or in a delivery vehicle that makes multiple stops.</t>
  </si>
  <si>
    <t>Add to Land Use Mix</t>
  </si>
  <si>
    <t>Provide two or more land uses onsite, allowing users to drive less. One point per additional use outside of the primary use.  Maximum of 5 points.</t>
  </si>
  <si>
    <t>Provide Other Specific Trip-reducing Service</t>
  </si>
  <si>
    <t>Provide any other trip-reducing service for building users, such as on-site food service for employees, pet-care service, laundry, playroom, dog walking/park, or a business center/co-working space.</t>
  </si>
  <si>
    <t>Employer Policy Strategies</t>
  </si>
  <si>
    <t>Other Strategies</t>
  </si>
  <si>
    <t>Other Innovative measure (please describe measure and input recommended point value)</t>
  </si>
  <si>
    <t>Enter Measure here.</t>
  </si>
  <si>
    <t>Traffic Calming Measures</t>
  </si>
  <si>
    <r>
      <t xml:space="preserve">Improve Surrounding </t>
    </r>
    <r>
      <rPr>
        <i/>
        <u/>
        <sz val="10"/>
        <color rgb="FF000000"/>
        <rFont val="Calibri"/>
        <family val="2"/>
      </rPr>
      <t>Pedestrian</t>
    </r>
    <r>
      <rPr>
        <sz val="10"/>
        <color rgb="FF000000"/>
        <rFont val="Calibri"/>
        <family val="2"/>
      </rPr>
      <t xml:space="preserve"> Infrastructure</t>
    </r>
  </si>
  <si>
    <r>
      <t xml:space="preserve">Improve Surrounding </t>
    </r>
    <r>
      <rPr>
        <i/>
        <u/>
        <sz val="10"/>
        <color rgb="FF000000"/>
        <rFont val="Calibri"/>
        <family val="2"/>
      </rPr>
      <t>Bicycle</t>
    </r>
    <r>
      <rPr>
        <sz val="10"/>
        <color rgb="FF000000"/>
        <rFont val="Calibri"/>
        <family val="2"/>
      </rPr>
      <t xml:space="preserve"> 
Infrastructure</t>
    </r>
  </si>
  <si>
    <t>BUILDING TIERS</t>
  </si>
  <si>
    <t>Denisty Zone Modifiers</t>
  </si>
  <si>
    <t>Multipier of Parking Tier</t>
  </si>
  <si>
    <t>Provide a Shuttle bus</t>
  </si>
  <si>
    <t>Provide Vanpool</t>
  </si>
  <si>
    <t>Provide car share parking space</t>
  </si>
  <si>
    <t>Contract  with a car-share provider (such as Zipcar) to place vehicles on site for use by car-share provider's customers.</t>
  </si>
  <si>
    <t>Install a bike share station</t>
  </si>
  <si>
    <t>Provide a complementary shuttle services for employees or resident.   3 points for shuttles circulating within one-mile radius of the site or providing service to major transit hubs or facilitating a complete trip. (Not applicable for residential uses)</t>
  </si>
  <si>
    <t>After ensuring that such a service is not duplicative of existing vanpool offerings (state Vanpool), establish and maintain a vanpool program for residents or employees.  (Not applicable for residential uses)</t>
  </si>
  <si>
    <t>Coordinate with the operator of the existing bike share network to pay for and install a bike share station within ¼ mile of the project.</t>
  </si>
  <si>
    <t>Emergency Ride Home program</t>
  </si>
  <si>
    <t>Work with the Greater Madison MPO to establish an Emergency Guaranteed Ride Home account.  Promote the program to all employees or residents that do not drive to work.</t>
  </si>
  <si>
    <t>Shared Fleet of Vehicles</t>
  </si>
  <si>
    <t>Provide cars for shared use by employees or residents, not including commercial vehicles.</t>
  </si>
  <si>
    <t>Proximity to Public Transportation</t>
  </si>
  <si>
    <t>Transit Points</t>
  </si>
  <si>
    <t>y</t>
  </si>
  <si>
    <r>
      <t>Locate development within close proximity to existing or planned public transit service.  1 point for locating within the transit service area, 3 points for locating within the all-day service area, 5 points for locating within the planned BRT service area. (</t>
    </r>
    <r>
      <rPr>
        <b/>
        <u/>
        <sz val="10"/>
        <color rgb="FF000000"/>
        <rFont val="Calibri"/>
        <family val="2"/>
      </rPr>
      <t>see map</t>
    </r>
    <r>
      <rPr>
        <sz val="10"/>
        <color rgb="FF000000"/>
        <rFont val="Calibri"/>
        <family val="2"/>
      </rPr>
      <t>)</t>
    </r>
  </si>
  <si>
    <t>Proximity to Alternative Transportation</t>
  </si>
  <si>
    <t>Enter project information into the boxes marked in blue.  To find minimum parking required by ordinance for Commercial, Educational, or Institutional uses, go to:</t>
  </si>
  <si>
    <t xml:space="preserve">   Parking Provided per 500 sq ft</t>
  </si>
  <si>
    <t>h - Density Multiplier</t>
  </si>
  <si>
    <t>The  project within the all-day transit service area?  Measures worth 50% less if not. (From Step 1)</t>
  </si>
  <si>
    <t>Sell Madison Metro passes</t>
  </si>
  <si>
    <t>Sell Madison Metro transit passes to visitors, patrons or students. All potential beneficiaries should be clearly informed about the availability of transit passes through appropriate signs or communication channels.  Must verify eligibility with Metro Transit.</t>
  </si>
  <si>
    <t>Carpool preferential or free parking</t>
  </si>
  <si>
    <t>Keep parking capacity below the applicable parking minimum by sharing parking or off-site parking arrangement with a nearby land use, or allow users at another land use to park on-site such that that facility has parking capacity below applicable parking minimums.  May utilize Parking Utility ramps.</t>
  </si>
  <si>
    <t>Provide free or preferentially sited parking for carpool vehicles for employees, shoppers, students, or others as applicable.</t>
  </si>
  <si>
    <t>Periphery</t>
  </si>
  <si>
    <t>Density Zone Modifiers</t>
  </si>
  <si>
    <t>Multiplier of Parking Tier</t>
  </si>
  <si>
    <t>Density Zone</t>
  </si>
  <si>
    <t xml:space="preserve">   Parking Ratio</t>
  </si>
  <si>
    <t>TDM Coordinator:</t>
  </si>
  <si>
    <t>Click here for Map (coming soon)</t>
  </si>
  <si>
    <r>
      <t xml:space="preserve">   </t>
    </r>
    <r>
      <rPr>
        <u/>
        <sz val="10"/>
        <color rgb="FF000000"/>
        <rFont val="Calibri"/>
        <family val="2"/>
      </rPr>
      <t>Click here for Density Zone Map  (coming soon)</t>
    </r>
  </si>
  <si>
    <t xml:space="preserve">    Use Category (or categories)</t>
  </si>
  <si>
    <t>Development/Redevelopment</t>
  </si>
  <si>
    <t>Redevelopment</t>
  </si>
  <si>
    <t>h - density TDM Score AND pro type</t>
  </si>
  <si>
    <t>Change of Use w/ Expansion</t>
  </si>
  <si>
    <t>Change of Use w/o Expansion</t>
  </si>
  <si>
    <t>Expansion of Use</t>
  </si>
  <si>
    <t>Parking Lot Expansion</t>
  </si>
  <si>
    <t>N/A</t>
  </si>
  <si>
    <t>Locate the bike parking in a covered, indoor space, less than 100 feet from a building entrance.</t>
  </si>
  <si>
    <t>Provide a bicycle maintenance station for on-site employees, tenants, residents and visitors. Tools and supplies should include at minimum: a bicycle pump, wrenches, a chain tool, tire levers, hex keys/ Allen wrenches, torx keys, screwdrivers, and spoke wrenches.  Suggest including lubricants.</t>
  </si>
  <si>
    <t>Provide secure storage room or a bike lockers for secure, long-term storage of bikes.  Suggest 1 locker for every 20 DUs or 30 employees.</t>
  </si>
  <si>
    <t>Clothes Lockers and/or Showers</t>
  </si>
  <si>
    <t>Include rationale for mitigation points being granted.</t>
  </si>
  <si>
    <t>Provide showers and clothes locker for cyclists.  One point for showers, one point for lockers.</t>
  </si>
  <si>
    <t>Provide free two-ride passes</t>
  </si>
  <si>
    <t>Provided two-ride passes for all residents, employees, or visitors that want them.</t>
  </si>
  <si>
    <t xml:space="preserve">Subsidize Monthly Transit Passes </t>
  </si>
  <si>
    <t xml:space="preserve">Lease or sell parking separately from residential units or office spaces.  Must be optional.  Cannot be used in combination with parking fees or cash out.  </t>
  </si>
  <si>
    <t>Provide an area to drop off packages for acceptance by USPS, UPS,  FedEx, and/or Amazon</t>
  </si>
  <si>
    <t>Provide an area for receipt and temporary storage of deliveries by USPS, UPS,  FedEx, and/or Amazon</t>
  </si>
  <si>
    <t>TDM Relief Points (granted by Department of Transportation staff for properties built prior to 3/31/2023)</t>
  </si>
  <si>
    <t>Drivers must pay the full market value for parking.  Properties offering validation not eligible for this strategy.  Cannot be used in combination with cash out or unbundling. (Most appropriate in Urban environments)</t>
  </si>
  <si>
    <t>Offer all employees the choice to forgo free parking for an in-lieu cash payment equal to the market rate cost of parking.  Cannot be used in combination with unbundle parking or parking fees.  Not applicable for Residential Developments.  (Most appropriate in Suburban environments)</t>
  </si>
  <si>
    <t>Offer complimentary Bikeshare membership to each employee or building tenant that wishes to obtain one.</t>
  </si>
  <si>
    <t>Install and operate a kiosk providing alternative transportation information.  The kiosk could include bike route system maps, information about TDM programs, and include a screen displaying real-time travel information for buses in the nearby vicinity.  One point for carrying information, one additional point for real-time display.</t>
  </si>
  <si>
    <t>Transportation Demand Management Plan Creation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</si>
</sst>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m\-d"/>
    <numFmt numFmtId="165" formatCode="_(* #,##0_);_(* \(#,##0\);_(* &quot;-&quot;??_);_(@_)"/>
  </numFmts>
  <fonts count="53" x14ac:knownFonts="1">
    <font>
      <sz val="10"/>
      <color rgb="FF000000"/>
      <name val="Arial"/>
    </font>
    <font>
      <sz val="10"/>
      <color theme="1"/>
      <name val="Arial"/>
      <family val="2"/>
    </font>
    <font>
      <sz val="10"/>
      <color rgb="FF000000"/>
      <name val="Arial"/>
      <family val="2"/>
    </font>
    <font>
      <b/>
      <sz val="15"/>
      <color theme="3"/>
      <name val="Arial"/>
      <family val="2"/>
      <scheme val="minor"/>
    </font>
    <font>
      <sz val="10"/>
      <color rgb="FF000000"/>
      <name val="Arial"/>
      <family val="2"/>
    </font>
    <font>
      <b/>
      <sz val="16"/>
      <color theme="0"/>
      <name val="Calibri"/>
      <family val="2"/>
    </font>
    <font>
      <sz val="10"/>
      <name val="Calibri"/>
      <family val="2"/>
    </font>
    <font>
      <b/>
      <sz val="10"/>
      <color rgb="FF000000"/>
      <name val="Calibri"/>
      <family val="2"/>
    </font>
    <font>
      <sz val="10"/>
      <color rgb="FF000000"/>
      <name val="Calibri"/>
      <family val="2"/>
    </font>
    <font>
      <sz val="10"/>
      <color theme="1"/>
      <name val="Calibri"/>
      <family val="2"/>
    </font>
    <font>
      <sz val="10"/>
      <color rgb="FFEA4335"/>
      <name val="Calibri"/>
      <family val="2"/>
    </font>
    <font>
      <sz val="10"/>
      <color rgb="FFFF0000"/>
      <name val="Calibri"/>
      <family val="2"/>
    </font>
    <font>
      <b/>
      <sz val="16"/>
      <color rgb="FF000000"/>
      <name val="Calibri"/>
      <family val="2"/>
    </font>
    <font>
      <sz val="11"/>
      <color rgb="FF000000"/>
      <name val="Calibri"/>
      <family val="2"/>
    </font>
    <font>
      <b/>
      <sz val="22"/>
      <color rgb="FF000000"/>
      <name val="Calibri"/>
      <family val="2"/>
    </font>
    <font>
      <sz val="11"/>
      <name val="Calibri"/>
      <family val="2"/>
    </font>
    <font>
      <sz val="10"/>
      <color theme="0"/>
      <name val="Arial"/>
      <family val="2"/>
      <scheme val="minor"/>
    </font>
    <font>
      <u/>
      <sz val="10"/>
      <color rgb="FF000000"/>
      <name val="Calibri"/>
      <family val="2"/>
    </font>
    <font>
      <i/>
      <sz val="10"/>
      <color rgb="FF000000"/>
      <name val="Calibri"/>
      <family val="2"/>
    </font>
    <font>
      <b/>
      <i/>
      <sz val="11"/>
      <color theme="0" tint="-0.14999847407452621"/>
      <name val="Calibri"/>
      <family val="2"/>
    </font>
    <font>
      <sz val="10"/>
      <color theme="0" tint="-0.14999847407452621"/>
      <name val="Calibri"/>
      <family val="2"/>
    </font>
    <font>
      <sz val="10"/>
      <color theme="0" tint="-0.34998626667073579"/>
      <name val="Calibri"/>
      <family val="2"/>
    </font>
    <font>
      <b/>
      <sz val="10"/>
      <color theme="0" tint="-0.14999847407452621"/>
      <name val="Calibri"/>
      <family val="2"/>
    </font>
    <font>
      <b/>
      <sz val="8"/>
      <color rgb="FF000000"/>
      <name val="Calibri"/>
      <family val="2"/>
    </font>
    <font>
      <b/>
      <sz val="8"/>
      <color rgb="FF000000"/>
      <name val="Arial"/>
      <family val="2"/>
    </font>
    <font>
      <b/>
      <sz val="12"/>
      <color theme="0"/>
      <name val="Calibri"/>
      <family val="2"/>
    </font>
    <font>
      <u/>
      <sz val="10"/>
      <color theme="10"/>
      <name val="Arial"/>
      <family val="2"/>
    </font>
    <font>
      <u/>
      <sz val="10"/>
      <color theme="10"/>
      <name val="Calibri"/>
      <family val="2"/>
    </font>
    <font>
      <b/>
      <sz val="13"/>
      <color theme="3"/>
      <name val="Arial"/>
      <family val="2"/>
      <scheme val="minor"/>
    </font>
    <font>
      <b/>
      <sz val="11"/>
      <color rgb="FFFA7D00"/>
      <name val="Arial"/>
      <family val="2"/>
      <scheme val="minor"/>
    </font>
    <font>
      <i/>
      <sz val="11"/>
      <color rgb="FF7F7F7F"/>
      <name val="Arial"/>
      <family val="2"/>
      <scheme val="minor"/>
    </font>
    <font>
      <b/>
      <sz val="10"/>
      <name val="Calibri"/>
      <family val="2"/>
    </font>
    <font>
      <b/>
      <sz val="13"/>
      <color theme="3"/>
      <name val="Calibri"/>
      <family val="2"/>
    </font>
    <font>
      <b/>
      <sz val="16"/>
      <color theme="3"/>
      <name val="Calibri"/>
      <family val="2"/>
    </font>
    <font>
      <i/>
      <sz val="8"/>
      <color rgb="FF7F7F7F"/>
      <name val="Calibri"/>
      <family val="2"/>
    </font>
    <font>
      <b/>
      <sz val="12"/>
      <color theme="3"/>
      <name val="Calibri"/>
      <family val="2"/>
    </font>
    <font>
      <sz val="12"/>
      <color rgb="FF000000"/>
      <name val="Calibri"/>
      <family val="2"/>
    </font>
    <font>
      <b/>
      <sz val="12"/>
      <name val="Calibri"/>
      <family val="2"/>
    </font>
    <font>
      <b/>
      <sz val="10"/>
      <color rgb="FF000000"/>
      <name val="Arial"/>
      <family val="2"/>
    </font>
    <font>
      <b/>
      <sz val="14"/>
      <color rgb="FF000000"/>
      <name val="Arial"/>
      <family val="2"/>
    </font>
    <font>
      <b/>
      <sz val="12"/>
      <color theme="0" tint="-4.9989318521683403E-2"/>
      <name val="Calibri"/>
      <family val="2"/>
    </font>
    <font>
      <sz val="10"/>
      <color theme="5"/>
      <name val="Calibri"/>
      <family val="2"/>
    </font>
    <font>
      <sz val="10"/>
      <color rgb="FFC00000"/>
      <name val="Calibri"/>
      <family val="2"/>
    </font>
    <font>
      <b/>
      <sz val="9"/>
      <color theme="5" tint="0.79998168889431442"/>
      <name val="Calibri"/>
      <family val="2"/>
    </font>
    <font>
      <sz val="10"/>
      <color theme="5" tint="0.79998168889431442"/>
      <name val="Calibri"/>
      <family val="2"/>
    </font>
    <font>
      <sz val="18"/>
      <color rgb="FF000000"/>
      <name val="Calibri"/>
      <family val="2"/>
    </font>
    <font>
      <b/>
      <sz val="12"/>
      <color theme="0" tint="-0.14999847407452621"/>
      <name val="Calibri"/>
      <family val="2"/>
    </font>
    <font>
      <sz val="10"/>
      <color theme="0"/>
      <name val="Calibri"/>
      <family val="2"/>
    </font>
    <font>
      <b/>
      <sz val="11"/>
      <color rgb="FF000000"/>
      <name val="Calibri"/>
      <family val="2"/>
    </font>
    <font>
      <sz val="10"/>
      <color rgb="FF000000"/>
      <name val="Arial"/>
      <family val="2"/>
    </font>
    <font>
      <i/>
      <u/>
      <sz val="10"/>
      <color rgb="FF000000"/>
      <name val="Calibri"/>
      <family val="2"/>
    </font>
    <font>
      <sz val="10"/>
      <color theme="0"/>
      <name val="Arial"/>
      <family val="2"/>
    </font>
    <font>
      <b/>
      <u/>
      <sz val="10"/>
      <color rgb="FF000000"/>
      <name val="Calibri"/>
      <family val="2"/>
    </font>
  </fonts>
  <fills count="15">
    <fill>
      <patternFill patternType="none"/>
    </fill>
    <fill>
      <patternFill patternType="gray125"/>
    </fill>
    <fill>
      <patternFill patternType="solid">
        <fgColor rgb="FF002060"/>
        <bgColor rgb="FF002060"/>
      </patternFill>
    </fill>
    <fill>
      <patternFill patternType="solid">
        <fgColor rgb="FFFEF1CC"/>
        <bgColor rgb="FFFEF1CC"/>
      </patternFill>
    </fill>
    <fill>
      <patternFill patternType="solid">
        <fgColor theme="0"/>
        <bgColor theme="0"/>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rgb="FFFEF1CC"/>
      </patternFill>
    </fill>
    <fill>
      <patternFill patternType="solid">
        <fgColor rgb="FF002060"/>
        <bgColor indexed="64"/>
      </patternFill>
    </fill>
    <fill>
      <patternFill patternType="solid">
        <fgColor rgb="FFF2F2F2"/>
      </patternFill>
    </fill>
    <fill>
      <patternFill patternType="solid">
        <fgColor theme="8"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499984740745262"/>
        <bgColor rgb="FF999999"/>
      </patternFill>
    </fill>
    <fill>
      <patternFill patternType="solid">
        <fgColor theme="0" tint="-0.14999847407452621"/>
        <bgColor indexed="64"/>
      </patternFill>
    </fill>
  </fills>
  <borders count="30">
    <border>
      <left/>
      <right/>
      <top/>
      <bottom/>
      <diagonal/>
    </border>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7F7F7F"/>
      </left>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7F7F7F"/>
      </right>
      <top style="thin">
        <color rgb="FF7F7F7F"/>
      </top>
      <bottom style="thin">
        <color rgb="FF7F7F7F"/>
      </bottom>
      <diagonal/>
    </border>
  </borders>
  <cellStyleXfs count="8">
    <xf numFmtId="0" fontId="0" fillId="0" borderId="0"/>
    <xf numFmtId="43" fontId="2" fillId="0" borderId="0" applyFont="0" applyFill="0" applyBorder="0" applyAlignment="0" applyProtection="0"/>
    <xf numFmtId="0" fontId="3" fillId="0" borderId="2" applyNumberFormat="0" applyFill="0" applyAlignment="0" applyProtection="0"/>
    <xf numFmtId="0" fontId="26" fillId="0" borderId="0" applyNumberFormat="0" applyFill="0" applyBorder="0" applyAlignment="0" applyProtection="0"/>
    <xf numFmtId="0" fontId="28" fillId="0" borderId="12" applyNumberFormat="0" applyFill="0" applyAlignment="0" applyProtection="0"/>
    <xf numFmtId="0" fontId="29" fillId="9" borderId="13" applyNumberFormat="0" applyAlignment="0" applyProtection="0"/>
    <xf numFmtId="0" fontId="30" fillId="0" borderId="0" applyNumberFormat="0" applyFill="0" applyBorder="0" applyAlignment="0" applyProtection="0"/>
    <xf numFmtId="9" fontId="49" fillId="0" borderId="0" applyFont="0" applyFill="0" applyBorder="0" applyAlignment="0" applyProtection="0"/>
  </cellStyleXfs>
  <cellXfs count="229">
    <xf numFmtId="0" fontId="0" fillId="0" borderId="0" xfId="0" applyFont="1" applyAlignment="1"/>
    <xf numFmtId="0" fontId="1" fillId="0" borderId="0" xfId="0" applyFont="1" applyAlignment="1">
      <alignment wrapText="1"/>
    </xf>
    <xf numFmtId="0" fontId="1" fillId="0" borderId="0" xfId="0" applyFont="1"/>
    <xf numFmtId="164" fontId="1" fillId="0" borderId="0" xfId="0" applyNumberFormat="1" applyFont="1"/>
    <xf numFmtId="0" fontId="1" fillId="4" borderId="1" xfId="0" applyFont="1" applyFill="1" applyBorder="1" applyAlignment="1">
      <alignment wrapText="1"/>
    </xf>
    <xf numFmtId="0" fontId="1" fillId="4" borderId="1" xfId="0" applyFont="1" applyFill="1" applyBorder="1"/>
    <xf numFmtId="0" fontId="4" fillId="0" borderId="0" xfId="0" applyFont="1" applyAlignment="1"/>
    <xf numFmtId="0" fontId="18" fillId="0" borderId="0" xfId="0" applyFont="1" applyAlignment="1">
      <alignment wrapText="1"/>
    </xf>
    <xf numFmtId="0" fontId="8" fillId="0" borderId="0" xfId="0" applyFont="1" applyAlignment="1">
      <alignment wrapText="1"/>
    </xf>
    <xf numFmtId="0" fontId="8" fillId="0" borderId="3" xfId="0" applyFont="1" applyBorder="1" applyAlignment="1">
      <alignment horizontal="left" wrapText="1"/>
    </xf>
    <xf numFmtId="0" fontId="8" fillId="0" borderId="3" xfId="0" applyFont="1" applyBorder="1" applyAlignment="1">
      <alignment horizontal="right" wrapText="1"/>
    </xf>
    <xf numFmtId="0" fontId="7" fillId="3" borderId="3" xfId="0" applyFont="1" applyFill="1" applyBorder="1" applyAlignment="1">
      <alignment wrapText="1"/>
    </xf>
    <xf numFmtId="0" fontId="7" fillId="0" borderId="3" xfId="0" applyFont="1" applyBorder="1" applyAlignment="1">
      <alignment wrapText="1"/>
    </xf>
    <xf numFmtId="0" fontId="8" fillId="0" borderId="3" xfId="0" applyFont="1" applyBorder="1" applyAlignment="1">
      <alignment wrapText="1"/>
    </xf>
    <xf numFmtId="0" fontId="7" fillId="0" borderId="3" xfId="0" applyFont="1" applyBorder="1" applyAlignment="1"/>
    <xf numFmtId="0" fontId="8" fillId="0" borderId="0" xfId="0" applyFont="1" applyAlignment="1"/>
    <xf numFmtId="0" fontId="23" fillId="0" borderId="3" xfId="0" applyFont="1" applyBorder="1" applyAlignment="1">
      <alignment wrapText="1"/>
    </xf>
    <xf numFmtId="0" fontId="23" fillId="0" borderId="3" xfId="0" applyFont="1" applyBorder="1" applyAlignment="1"/>
    <xf numFmtId="0" fontId="24" fillId="0" borderId="3" xfId="0" applyFont="1" applyBorder="1" applyAlignment="1"/>
    <xf numFmtId="0" fontId="23" fillId="0" borderId="3" xfId="0" applyFont="1" applyFill="1" applyBorder="1" applyAlignment="1">
      <alignment wrapText="1"/>
    </xf>
    <xf numFmtId="0" fontId="24" fillId="0" borderId="3" xfId="0" applyFont="1" applyFill="1" applyBorder="1" applyAlignment="1"/>
    <xf numFmtId="0" fontId="8" fillId="0" borderId="0" xfId="0" applyFont="1" applyFill="1" applyAlignment="1"/>
    <xf numFmtId="0" fontId="14" fillId="0" borderId="0" xfId="0" applyFont="1" applyFill="1" applyAlignment="1">
      <alignment vertical="center"/>
    </xf>
    <xf numFmtId="0" fontId="12" fillId="0" borderId="9" xfId="0" applyFont="1" applyFill="1" applyBorder="1" applyAlignment="1"/>
    <xf numFmtId="0" fontId="8" fillId="0" borderId="9" xfId="0" applyFont="1" applyFill="1" applyBorder="1" applyAlignment="1"/>
    <xf numFmtId="0" fontId="8" fillId="0" borderId="0" xfId="0" applyFont="1" applyFill="1" applyAlignment="1">
      <alignment horizontal="right" vertical="center"/>
    </xf>
    <xf numFmtId="0" fontId="8" fillId="0" borderId="0" xfId="0" applyFont="1" applyFill="1" applyAlignment="1">
      <alignment horizontal="right"/>
    </xf>
    <xf numFmtId="0" fontId="8" fillId="0" borderId="9" xfId="0" applyFont="1" applyFill="1" applyBorder="1" applyAlignment="1">
      <alignment horizontal="right"/>
    </xf>
    <xf numFmtId="0" fontId="3" fillId="0" borderId="1" xfId="2" applyFill="1" applyBorder="1"/>
    <xf numFmtId="0" fontId="16" fillId="0" borderId="0" xfId="0" applyFont="1" applyFill="1"/>
    <xf numFmtId="0" fontId="19" fillId="0" borderId="0" xfId="0" applyFont="1" applyFill="1" applyAlignment="1"/>
    <xf numFmtId="0" fontId="20" fillId="0" borderId="0" xfId="0" applyFont="1" applyFill="1" applyAlignment="1"/>
    <xf numFmtId="0" fontId="21" fillId="0" borderId="0" xfId="0" applyFont="1" applyFill="1" applyAlignment="1"/>
    <xf numFmtId="0" fontId="8" fillId="0" borderId="0" xfId="0" applyFont="1" applyFill="1" applyAlignment="1">
      <alignment horizontal="left" vertical="center"/>
    </xf>
    <xf numFmtId="0" fontId="7" fillId="3" borderId="3" xfId="0" applyFont="1" applyFill="1" applyBorder="1" applyAlignment="1">
      <alignment horizontal="right" vertical="center" wrapText="1"/>
    </xf>
    <xf numFmtId="0" fontId="7" fillId="7" borderId="3" xfId="0" applyFont="1" applyFill="1" applyBorder="1" applyAlignment="1">
      <alignment horizontal="right" vertical="center" wrapText="1"/>
    </xf>
    <xf numFmtId="0" fontId="0" fillId="0" borderId="0" xfId="0" applyFont="1" applyAlignment="1">
      <alignment horizontal="center" vertical="center"/>
    </xf>
    <xf numFmtId="0" fontId="25" fillId="8" borderId="0" xfId="0" applyFont="1" applyFill="1" applyAlignment="1">
      <alignment horizontal="center" vertical="center"/>
    </xf>
    <xf numFmtId="0" fontId="7" fillId="3" borderId="3" xfId="0" applyFont="1" applyFill="1" applyBorder="1" applyAlignment="1">
      <alignment horizontal="center" vertical="center" wrapText="1"/>
    </xf>
    <xf numFmtId="2" fontId="20" fillId="6" borderId="3" xfId="0" applyNumberFormat="1" applyFont="1" applyFill="1" applyBorder="1" applyAlignment="1" applyProtection="1">
      <alignment horizontal="right"/>
    </xf>
    <xf numFmtId="0" fontId="20" fillId="6" borderId="3" xfId="0" applyFont="1" applyFill="1" applyBorder="1" applyAlignment="1" applyProtection="1">
      <alignment horizontal="right"/>
    </xf>
    <xf numFmtId="165" fontId="20" fillId="6" borderId="3" xfId="1" applyNumberFormat="1" applyFont="1" applyFill="1" applyBorder="1" applyAlignment="1" applyProtection="1">
      <alignment horizontal="right" vertical="center"/>
    </xf>
    <xf numFmtId="0" fontId="8" fillId="10" borderId="3" xfId="0" applyFont="1" applyFill="1" applyBorder="1" applyAlignment="1">
      <alignment horizontal="center" vertical="center" wrapText="1"/>
    </xf>
    <xf numFmtId="0" fontId="2" fillId="0" borderId="0" xfId="0" applyFont="1" applyAlignment="1"/>
    <xf numFmtId="2" fontId="0" fillId="0" borderId="0" xfId="0" applyNumberFormat="1" applyFont="1" applyAlignment="1"/>
    <xf numFmtId="0" fontId="5" fillId="2" borderId="3" xfId="0" applyFont="1" applyFill="1" applyBorder="1" applyAlignment="1">
      <alignment wrapText="1"/>
    </xf>
    <xf numFmtId="0" fontId="33" fillId="0" borderId="1" xfId="4" applyFont="1" applyBorder="1"/>
    <xf numFmtId="0" fontId="32" fillId="0" borderId="1" xfId="4" applyFont="1" applyBorder="1"/>
    <xf numFmtId="0" fontId="20" fillId="0" borderId="0" xfId="0" applyFont="1" applyAlignment="1"/>
    <xf numFmtId="0" fontId="34" fillId="0" borderId="0" xfId="6" applyFont="1"/>
    <xf numFmtId="0" fontId="35" fillId="0" borderId="1" xfId="4" applyFont="1" applyBorder="1"/>
    <xf numFmtId="0" fontId="38" fillId="0" borderId="0" xfId="0" applyFont="1" applyAlignment="1"/>
    <xf numFmtId="0" fontId="39" fillId="0" borderId="0" xfId="0" applyFont="1" applyAlignment="1"/>
    <xf numFmtId="0" fontId="31" fillId="11" borderId="3" xfId="0" applyFont="1" applyFill="1" applyBorder="1" applyAlignment="1">
      <alignment vertical="center"/>
    </xf>
    <xf numFmtId="0" fontId="6" fillId="11" borderId="0" xfId="0" applyFont="1" applyFill="1" applyAlignment="1">
      <alignment vertical="center"/>
    </xf>
    <xf numFmtId="0" fontId="8" fillId="11" borderId="0" xfId="0" applyFont="1" applyFill="1" applyAlignment="1">
      <alignment vertical="center"/>
    </xf>
    <xf numFmtId="0" fontId="31" fillId="11" borderId="3" xfId="0" applyFont="1" applyFill="1" applyBorder="1" applyAlignment="1">
      <alignment vertical="center" wrapText="1"/>
    </xf>
    <xf numFmtId="1" fontId="8" fillId="0" borderId="0" xfId="0" applyNumberFormat="1" applyFont="1" applyFill="1" applyAlignment="1"/>
    <xf numFmtId="0" fontId="22" fillId="0" borderId="0" xfId="0" applyFont="1" applyFill="1" applyAlignment="1"/>
    <xf numFmtId="0" fontId="41" fillId="0" borderId="0" xfId="0" applyFont="1" applyFill="1" applyAlignment="1"/>
    <xf numFmtId="0" fontId="11" fillId="0" borderId="0" xfId="0" applyFont="1" applyFill="1" applyAlignment="1"/>
    <xf numFmtId="0" fontId="8" fillId="0" borderId="0" xfId="0" applyNumberFormat="1" applyFont="1" applyAlignment="1"/>
    <xf numFmtId="0" fontId="36" fillId="0" borderId="1" xfId="0" applyNumberFormat="1" applyFont="1" applyBorder="1" applyAlignment="1"/>
    <xf numFmtId="0" fontId="8" fillId="0" borderId="0" xfId="0" applyNumberFormat="1" applyFont="1" applyAlignment="1">
      <alignment horizontal="center" vertical="center"/>
    </xf>
    <xf numFmtId="0" fontId="36" fillId="0" borderId="1" xfId="0" applyNumberFormat="1" applyFont="1" applyBorder="1" applyAlignment="1">
      <alignment horizontal="center" vertical="center"/>
    </xf>
    <xf numFmtId="0" fontId="8" fillId="11" borderId="0" xfId="0" applyNumberFormat="1" applyFont="1" applyFill="1" applyAlignment="1">
      <alignment vertical="center"/>
    </xf>
    <xf numFmtId="0" fontId="8" fillId="11" borderId="4" xfId="0" applyNumberFormat="1" applyFont="1" applyFill="1" applyBorder="1" applyAlignment="1">
      <alignment vertical="center" wrapText="1"/>
    </xf>
    <xf numFmtId="0" fontId="36" fillId="11" borderId="0" xfId="0" applyNumberFormat="1" applyFont="1" applyFill="1" applyAlignment="1">
      <alignment vertical="center"/>
    </xf>
    <xf numFmtId="1" fontId="40" fillId="9" borderId="13" xfId="5" applyNumberFormat="1" applyFont="1" applyAlignment="1"/>
    <xf numFmtId="0" fontId="8" fillId="0" borderId="0" xfId="0" applyNumberFormat="1" applyFont="1" applyAlignment="1">
      <alignment horizontal="left" vertical="center"/>
    </xf>
    <xf numFmtId="0" fontId="20" fillId="0" borderId="0" xfId="0" applyFont="1" applyAlignment="1">
      <alignment horizontal="left"/>
    </xf>
    <xf numFmtId="0" fontId="36" fillId="0" borderId="1" xfId="0" applyNumberFormat="1" applyFont="1" applyBorder="1" applyAlignment="1">
      <alignment horizontal="left" vertical="center"/>
    </xf>
    <xf numFmtId="0" fontId="8" fillId="11" borderId="0" xfId="0" applyNumberFormat="1" applyFont="1" applyFill="1" applyAlignment="1">
      <alignment horizontal="left" vertical="center"/>
    </xf>
    <xf numFmtId="0" fontId="36" fillId="11" borderId="0" xfId="0" applyNumberFormat="1" applyFont="1" applyFill="1" applyAlignment="1">
      <alignment horizontal="left" vertical="center"/>
    </xf>
    <xf numFmtId="0" fontId="8" fillId="11" borderId="0" xfId="0" applyFont="1" applyFill="1" applyAlignment="1">
      <alignment horizontal="left" vertical="center"/>
    </xf>
    <xf numFmtId="0" fontId="40" fillId="9" borderId="13" xfId="5" applyNumberFormat="1" applyFont="1" applyAlignment="1"/>
    <xf numFmtId="0" fontId="37" fillId="9" borderId="13" xfId="5" applyNumberFormat="1" applyFont="1" applyAlignment="1"/>
    <xf numFmtId="0" fontId="8" fillId="0" borderId="1" xfId="0" applyFont="1" applyBorder="1" applyAlignment="1"/>
    <xf numFmtId="2" fontId="42" fillId="0" borderId="1" xfId="0" applyNumberFormat="1" applyFont="1" applyBorder="1" applyAlignment="1">
      <alignment horizontal="center" vertical="center"/>
    </xf>
    <xf numFmtId="0" fontId="31" fillId="11" borderId="1" xfId="0" applyFont="1" applyFill="1" applyBorder="1" applyAlignment="1">
      <alignment vertical="center"/>
    </xf>
    <xf numFmtId="0" fontId="8" fillId="11" borderId="1" xfId="0" applyFont="1" applyFill="1" applyBorder="1" applyAlignment="1">
      <alignment vertical="center" wrapText="1"/>
    </xf>
    <xf numFmtId="0" fontId="8" fillId="11" borderId="1" xfId="0" applyFont="1" applyFill="1" applyBorder="1" applyAlignment="1">
      <alignment horizontal="left" vertical="center" wrapText="1"/>
    </xf>
    <xf numFmtId="0" fontId="31" fillId="0" borderId="3" xfId="0" applyFont="1" applyFill="1" applyBorder="1" applyAlignment="1">
      <alignment vertical="center" wrapText="1"/>
    </xf>
    <xf numFmtId="1" fontId="36" fillId="11" borderId="6" xfId="0" applyNumberFormat="1" applyFont="1" applyFill="1" applyBorder="1" applyAlignment="1">
      <alignment horizontal="center" vertical="center" wrapText="1"/>
    </xf>
    <xf numFmtId="1" fontId="8" fillId="11" borderId="0" xfId="0" applyNumberFormat="1" applyFont="1" applyFill="1" applyAlignment="1">
      <alignment horizontal="center" vertical="center"/>
    </xf>
    <xf numFmtId="1" fontId="36" fillId="11" borderId="1" xfId="0" applyNumberFormat="1" applyFont="1" applyFill="1" applyBorder="1" applyAlignment="1">
      <alignment horizontal="center" vertical="center" wrapText="1"/>
    </xf>
    <xf numFmtId="1" fontId="36" fillId="11" borderId="0" xfId="0" applyNumberFormat="1" applyFont="1" applyFill="1" applyAlignment="1">
      <alignment horizontal="center" vertical="center"/>
    </xf>
    <xf numFmtId="1" fontId="36" fillId="11" borderId="6" xfId="0" applyNumberFormat="1" applyFont="1" applyFill="1" applyBorder="1" applyAlignment="1">
      <alignment horizontal="center" vertical="center"/>
    </xf>
    <xf numFmtId="1" fontId="46" fillId="6" borderId="14" xfId="0" applyNumberFormat="1" applyFont="1" applyFill="1" applyBorder="1" applyAlignment="1" applyProtection="1">
      <alignment horizontal="right"/>
    </xf>
    <xf numFmtId="0" fontId="47" fillId="0" borderId="0" xfId="0" applyFont="1" applyAlignment="1"/>
    <xf numFmtId="1" fontId="47" fillId="0" borderId="0" xfId="0" applyNumberFormat="1" applyFont="1" applyAlignment="1"/>
    <xf numFmtId="0" fontId="36" fillId="11" borderId="6" xfId="0" applyNumberFormat="1" applyFont="1" applyFill="1" applyBorder="1" applyAlignment="1">
      <alignment horizontal="center" vertical="center" wrapText="1"/>
    </xf>
    <xf numFmtId="0" fontId="36" fillId="0" borderId="0" xfId="0" applyNumberFormat="1" applyFont="1" applyAlignment="1">
      <alignment horizontal="center" vertical="center"/>
    </xf>
    <xf numFmtId="1" fontId="40" fillId="9" borderId="13" xfId="5" applyNumberFormat="1" applyFont="1" applyAlignment="1">
      <alignment horizontal="center"/>
    </xf>
    <xf numFmtId="0" fontId="8" fillId="0" borderId="0" xfId="0" applyFont="1" applyFill="1" applyAlignment="1">
      <alignment horizontal="left"/>
    </xf>
    <xf numFmtId="0" fontId="17" fillId="0" borderId="0" xfId="0" applyFont="1" applyFill="1" applyAlignment="1">
      <alignment horizontal="left"/>
    </xf>
    <xf numFmtId="0" fontId="6" fillId="11" borderId="0" xfId="0" applyFont="1" applyFill="1" applyAlignment="1">
      <alignment horizontal="left" vertical="center"/>
    </xf>
    <xf numFmtId="0" fontId="8" fillId="0" borderId="1" xfId="0" applyFont="1" applyBorder="1" applyAlignment="1">
      <alignment vertical="center"/>
    </xf>
    <xf numFmtId="0" fontId="33" fillId="0" borderId="15" xfId="4" applyFont="1" applyBorder="1"/>
    <xf numFmtId="0" fontId="33" fillId="0" borderId="15" xfId="4" applyNumberFormat="1" applyFont="1" applyBorder="1"/>
    <xf numFmtId="0" fontId="33" fillId="0" borderId="15" xfId="4" applyNumberFormat="1" applyFont="1" applyBorder="1" applyAlignment="1">
      <alignment horizontal="center" vertical="center"/>
    </xf>
    <xf numFmtId="0" fontId="33" fillId="0" borderId="15" xfId="4" applyNumberFormat="1" applyFont="1" applyBorder="1" applyAlignment="1">
      <alignment horizontal="left" vertical="center"/>
    </xf>
    <xf numFmtId="165" fontId="8" fillId="0" borderId="0" xfId="0" applyNumberFormat="1" applyFont="1" applyFill="1" applyAlignment="1"/>
    <xf numFmtId="0" fontId="8" fillId="11" borderId="17" xfId="0" applyFont="1" applyFill="1" applyBorder="1" applyAlignment="1">
      <alignment vertical="center" wrapText="1"/>
    </xf>
    <xf numFmtId="0" fontId="8" fillId="11" borderId="18" xfId="0" applyFont="1" applyFill="1" applyBorder="1" applyAlignment="1">
      <alignment vertical="center" wrapText="1"/>
    </xf>
    <xf numFmtId="9" fontId="0" fillId="0" borderId="0" xfId="0" applyNumberFormat="1" applyFont="1" applyAlignment="1"/>
    <xf numFmtId="0" fontId="8" fillId="11" borderId="17" xfId="0" applyFont="1" applyFill="1" applyBorder="1" applyAlignment="1">
      <alignment vertical="center" wrapText="1"/>
    </xf>
    <xf numFmtId="0" fontId="8" fillId="11" borderId="18" xfId="0" applyFont="1" applyFill="1" applyBorder="1" applyAlignment="1">
      <alignment vertical="center" wrapText="1"/>
    </xf>
    <xf numFmtId="1" fontId="36" fillId="11" borderId="3" xfId="0" applyNumberFormat="1" applyFont="1" applyFill="1" applyBorder="1" applyAlignment="1">
      <alignment horizontal="center" vertical="center" wrapText="1"/>
    </xf>
    <xf numFmtId="165" fontId="22" fillId="5" borderId="3" xfId="1" applyNumberFormat="1" applyFont="1" applyFill="1" applyBorder="1" applyAlignment="1" applyProtection="1">
      <alignment horizontal="right" vertical="center"/>
      <protection locked="0"/>
    </xf>
    <xf numFmtId="0" fontId="20" fillId="6" borderId="3" xfId="0" applyFont="1" applyFill="1" applyBorder="1" applyAlignment="1" applyProtection="1">
      <alignment horizontal="right"/>
      <protection locked="0"/>
    </xf>
    <xf numFmtId="0" fontId="51" fillId="0" borderId="0" xfId="0" applyFont="1" applyAlignment="1"/>
    <xf numFmtId="1" fontId="36" fillId="5" borderId="6" xfId="0" applyNumberFormat="1" applyFont="1" applyFill="1" applyBorder="1" applyAlignment="1" applyProtection="1">
      <alignment horizontal="center" vertical="center" wrapText="1"/>
      <protection locked="0"/>
    </xf>
    <xf numFmtId="9" fontId="8" fillId="5" borderId="5" xfId="7" applyFont="1" applyFill="1" applyBorder="1" applyAlignment="1" applyProtection="1">
      <alignment vertical="center" wrapText="1"/>
      <protection locked="0"/>
    </xf>
    <xf numFmtId="0" fontId="8" fillId="5" borderId="5" xfId="0" applyNumberFormat="1" applyFont="1" applyFill="1" applyBorder="1" applyAlignment="1" applyProtection="1">
      <alignment vertical="center" wrapText="1"/>
      <protection locked="0"/>
    </xf>
    <xf numFmtId="0" fontId="2" fillId="0" borderId="3" xfId="0" applyFont="1" applyBorder="1" applyAlignment="1"/>
    <xf numFmtId="9" fontId="2" fillId="0" borderId="3" xfId="7" applyFont="1" applyBorder="1" applyAlignment="1"/>
    <xf numFmtId="9" fontId="0" fillId="0" borderId="3" xfId="7" applyFont="1" applyBorder="1" applyAlignment="1"/>
    <xf numFmtId="0" fontId="8" fillId="0" borderId="3" xfId="0" applyFont="1" applyFill="1" applyBorder="1" applyAlignment="1">
      <alignment horizontal="right" wrapText="1"/>
    </xf>
    <xf numFmtId="0" fontId="42" fillId="0" borderId="1" xfId="0" applyFont="1" applyBorder="1" applyAlignment="1" applyProtection="1">
      <alignment horizontal="center" vertical="center"/>
      <protection locked="0"/>
    </xf>
    <xf numFmtId="0" fontId="42" fillId="0" borderId="1" xfId="0" applyNumberFormat="1" applyFont="1" applyBorder="1" applyAlignment="1" applyProtection="1">
      <alignment horizontal="center" vertical="center"/>
      <protection locked="0"/>
    </xf>
    <xf numFmtId="0" fontId="42" fillId="0" borderId="23" xfId="0" applyFont="1" applyBorder="1" applyAlignment="1" applyProtection="1">
      <alignment horizontal="center" vertical="center"/>
      <protection locked="0"/>
    </xf>
    <xf numFmtId="0" fontId="42" fillId="5" borderId="3" xfId="0" applyFont="1" applyFill="1" applyBorder="1" applyAlignment="1" applyProtection="1">
      <alignment horizontal="center" vertical="center" wrapText="1"/>
      <protection locked="0"/>
    </xf>
    <xf numFmtId="0" fontId="42" fillId="0" borderId="3" xfId="0" applyFont="1" applyBorder="1" applyAlignment="1" applyProtection="1">
      <alignment horizontal="center" vertical="center"/>
      <protection locked="0"/>
    </xf>
    <xf numFmtId="2" fontId="42" fillId="0" borderId="3" xfId="0" applyNumberFormat="1" applyFont="1" applyBorder="1" applyAlignment="1" applyProtection="1">
      <alignment horizontal="center" vertical="center"/>
      <protection locked="0"/>
    </xf>
    <xf numFmtId="0" fontId="42" fillId="11" borderId="3" xfId="0" applyNumberFormat="1" applyFont="1" applyFill="1" applyBorder="1" applyAlignment="1" applyProtection="1">
      <alignment horizontal="center" vertical="center" wrapText="1"/>
      <protection locked="0"/>
    </xf>
    <xf numFmtId="0" fontId="42" fillId="0" borderId="3" xfId="0" applyFont="1" applyFill="1" applyBorder="1" applyAlignment="1" applyProtection="1">
      <alignment horizontal="center" vertical="center" wrapText="1"/>
      <protection locked="0"/>
    </xf>
    <xf numFmtId="0" fontId="8" fillId="11" borderId="3" xfId="0" applyFont="1" applyFill="1" applyBorder="1" applyAlignment="1">
      <alignment horizontal="right" wrapText="1"/>
    </xf>
    <xf numFmtId="0" fontId="23" fillId="11" borderId="3" xfId="0" applyFont="1" applyFill="1" applyBorder="1" applyAlignment="1">
      <alignment wrapText="1"/>
    </xf>
    <xf numFmtId="0" fontId="8" fillId="5" borderId="3" xfId="0" applyFont="1" applyFill="1" applyBorder="1" applyAlignment="1" applyProtection="1">
      <alignment vertical="center"/>
      <protection locked="0"/>
    </xf>
    <xf numFmtId="2" fontId="20" fillId="6" borderId="3" xfId="0" applyNumberFormat="1" applyFont="1" applyFill="1" applyBorder="1" applyAlignment="1" applyProtection="1">
      <alignment horizontal="right"/>
      <protection locked="0"/>
    </xf>
    <xf numFmtId="1" fontId="20" fillId="6" borderId="4" xfId="0" applyNumberFormat="1" applyFont="1" applyFill="1" applyBorder="1" applyAlignment="1" applyProtection="1">
      <alignment horizontal="right"/>
      <protection locked="0"/>
    </xf>
    <xf numFmtId="0" fontId="11" fillId="0" borderId="0" xfId="0" applyFont="1" applyFill="1" applyAlignment="1" applyProtection="1">
      <alignment horizontal="right"/>
      <protection locked="0"/>
    </xf>
    <xf numFmtId="0" fontId="43" fillId="13" borderId="3"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1" xfId="0" applyNumberFormat="1"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35" fillId="0" borderId="1" xfId="4" applyFont="1" applyBorder="1" applyAlignment="1" applyProtection="1">
      <alignment horizontal="center" vertical="center"/>
      <protection locked="0"/>
    </xf>
    <xf numFmtId="1" fontId="37" fillId="9" borderId="29" xfId="5"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42" fillId="0" borderId="3" xfId="0" applyNumberFormat="1" applyFont="1" applyBorder="1" applyAlignment="1" applyProtection="1">
      <alignment horizontal="center" vertical="center"/>
      <protection locked="0"/>
    </xf>
    <xf numFmtId="1" fontId="42" fillId="0" borderId="3" xfId="0" applyNumberFormat="1" applyFont="1" applyBorder="1" applyAlignment="1" applyProtection="1">
      <alignment horizontal="center" vertical="center"/>
      <protection locked="0"/>
    </xf>
    <xf numFmtId="0" fontId="0" fillId="0" borderId="0" xfId="0" applyFont="1" applyAlignment="1" applyProtection="1"/>
    <xf numFmtId="0" fontId="18" fillId="0" borderId="0" xfId="0" applyFont="1" applyAlignment="1" applyProtection="1">
      <alignment wrapText="1"/>
    </xf>
    <xf numFmtId="0" fontId="7" fillId="3" borderId="3" xfId="0" applyFont="1" applyFill="1" applyBorder="1" applyAlignment="1" applyProtection="1">
      <alignment wrapText="1"/>
    </xf>
    <xf numFmtId="0" fontId="24" fillId="0" borderId="3" xfId="0" applyFont="1" applyBorder="1" applyAlignment="1" applyProtection="1"/>
    <xf numFmtId="0" fontId="7" fillId="0" borderId="3" xfId="0" applyFont="1" applyBorder="1" applyAlignment="1" applyProtection="1">
      <alignment wrapText="1"/>
    </xf>
    <xf numFmtId="0" fontId="8" fillId="0" borderId="3" xfId="0" applyFont="1" applyBorder="1" applyAlignment="1" applyProtection="1">
      <alignment wrapText="1"/>
    </xf>
    <xf numFmtId="0" fontId="8" fillId="0" borderId="3" xfId="0" applyFont="1" applyBorder="1" applyAlignment="1" applyProtection="1">
      <alignment horizontal="right" wrapText="1"/>
    </xf>
    <xf numFmtId="0" fontId="8" fillId="11" borderId="3" xfId="0" applyFont="1" applyFill="1" applyBorder="1" applyAlignment="1" applyProtection="1">
      <alignment horizontal="right" wrapText="1"/>
    </xf>
    <xf numFmtId="0" fontId="8" fillId="0" borderId="0" xfId="0" applyFont="1" applyAlignment="1" applyProtection="1">
      <alignment wrapText="1"/>
    </xf>
    <xf numFmtId="0" fontId="23" fillId="0" borderId="3" xfId="0" applyFont="1" applyFill="1" applyBorder="1" applyAlignment="1" applyProtection="1">
      <alignment wrapText="1"/>
    </xf>
    <xf numFmtId="0" fontId="8" fillId="0" borderId="3" xfId="0" applyFont="1" applyBorder="1" applyAlignment="1" applyProtection="1">
      <alignment horizontal="left" wrapText="1"/>
    </xf>
    <xf numFmtId="0" fontId="7" fillId="0" borderId="3" xfId="0" applyFont="1" applyBorder="1" applyAlignment="1" applyProtection="1"/>
    <xf numFmtId="0" fontId="8" fillId="0" borderId="0" xfId="0" applyFont="1" applyAlignment="1" applyProtection="1"/>
    <xf numFmtId="0" fontId="23" fillId="0" borderId="3" xfId="0" applyFont="1" applyBorder="1" applyAlignment="1" applyProtection="1">
      <alignment wrapText="1"/>
    </xf>
    <xf numFmtId="0" fontId="23" fillId="11" borderId="3" xfId="0" applyFont="1" applyFill="1" applyBorder="1" applyAlignment="1" applyProtection="1">
      <alignment wrapText="1"/>
    </xf>
    <xf numFmtId="0" fontId="24" fillId="0" borderId="3" xfId="0" applyFont="1" applyFill="1" applyBorder="1" applyAlignment="1" applyProtection="1"/>
    <xf numFmtId="0" fontId="23" fillId="0" borderId="3" xfId="0" applyFont="1" applyBorder="1" applyAlignment="1" applyProtection="1"/>
    <xf numFmtId="0" fontId="27" fillId="0" borderId="0" xfId="3" applyFont="1" applyFill="1" applyAlignment="1">
      <alignment horizontal="left"/>
    </xf>
    <xf numFmtId="0" fontId="8" fillId="0" borderId="0" xfId="0" applyFont="1" applyFill="1" applyAlignment="1">
      <alignment horizontal="center" wrapText="1"/>
    </xf>
    <xf numFmtId="0" fontId="27" fillId="0" borderId="0" xfId="3" applyFont="1" applyFill="1" applyAlignment="1">
      <alignment horizontal="center" wrapText="1"/>
    </xf>
    <xf numFmtId="0" fontId="13" fillId="0" borderId="10" xfId="0" applyFont="1" applyFill="1" applyBorder="1" applyAlignment="1">
      <alignment horizontal="left" vertical="top" wrapText="1"/>
    </xf>
    <xf numFmtId="0" fontId="13" fillId="0" borderId="1" xfId="0" applyFont="1" applyFill="1" applyBorder="1" applyAlignment="1">
      <alignment horizontal="left" vertical="top" wrapText="1"/>
    </xf>
    <xf numFmtId="0" fontId="15" fillId="5" borderId="6"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8" xfId="0" applyFont="1" applyFill="1" applyBorder="1" applyAlignment="1" applyProtection="1">
      <alignment horizontal="left" vertical="center"/>
      <protection locked="0"/>
    </xf>
    <xf numFmtId="0" fontId="8" fillId="5" borderId="6" xfId="0" applyFont="1" applyFill="1" applyBorder="1" applyAlignment="1" applyProtection="1">
      <alignment horizontal="left" vertical="center"/>
      <protection locked="0"/>
    </xf>
    <xf numFmtId="0" fontId="8" fillId="5" borderId="7" xfId="0" applyFont="1" applyFill="1" applyBorder="1" applyAlignment="1" applyProtection="1">
      <alignment horizontal="left" vertical="center"/>
      <protection locked="0"/>
    </xf>
    <xf numFmtId="0" fontId="8" fillId="5" borderId="8" xfId="0" applyFont="1" applyFill="1" applyBorder="1" applyAlignment="1" applyProtection="1">
      <alignment horizontal="left" vertical="center"/>
      <protection locked="0"/>
    </xf>
    <xf numFmtId="0" fontId="8" fillId="5" borderId="6"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5" fillId="2" borderId="3" xfId="0" applyFont="1" applyFill="1" applyBorder="1" applyAlignment="1">
      <alignment horizontal="center" wrapText="1"/>
    </xf>
    <xf numFmtId="0" fontId="6" fillId="0" borderId="3" xfId="0" applyFont="1" applyBorder="1"/>
    <xf numFmtId="0" fontId="5" fillId="2" borderId="11" xfId="0" applyFont="1" applyFill="1" applyBorder="1" applyAlignment="1">
      <alignment horizontal="center" wrapText="1"/>
    </xf>
    <xf numFmtId="0" fontId="5" fillId="2" borderId="1" xfId="0" applyFont="1" applyFill="1" applyBorder="1" applyAlignment="1">
      <alignment horizontal="center" wrapText="1"/>
    </xf>
    <xf numFmtId="0" fontId="8" fillId="11" borderId="17" xfId="0" applyFont="1" applyFill="1" applyBorder="1" applyAlignment="1">
      <alignment vertical="center" wrapText="1"/>
    </xf>
    <xf numFmtId="0" fontId="8" fillId="11" borderId="18" xfId="0" applyFont="1" applyFill="1" applyBorder="1" applyAlignment="1">
      <alignment vertical="center" wrapText="1"/>
    </xf>
    <xf numFmtId="0" fontId="8" fillId="0" borderId="3" xfId="0" applyFont="1" applyFill="1" applyBorder="1" applyAlignment="1">
      <alignment horizontal="left" vertical="center" wrapText="1"/>
    </xf>
    <xf numFmtId="0" fontId="8" fillId="11" borderId="6" xfId="0" applyFont="1" applyFill="1" applyBorder="1" applyAlignment="1">
      <alignment vertical="center" wrapText="1"/>
    </xf>
    <xf numFmtId="0" fontId="8" fillId="11" borderId="8" xfId="0" applyFont="1" applyFill="1" applyBorder="1" applyAlignment="1">
      <alignment vertical="center" wrapText="1"/>
    </xf>
    <xf numFmtId="0" fontId="11" fillId="11" borderId="6" xfId="0" applyFont="1" applyFill="1" applyBorder="1" applyAlignment="1">
      <alignment horizontal="left" vertical="center" wrapText="1"/>
    </xf>
    <xf numFmtId="0" fontId="11" fillId="11" borderId="8" xfId="0" applyFont="1" applyFill="1" applyBorder="1" applyAlignment="1">
      <alignment horizontal="left" vertical="center" wrapText="1"/>
    </xf>
    <xf numFmtId="0" fontId="8" fillId="11" borderId="6" xfId="0" applyFont="1" applyFill="1" applyBorder="1" applyAlignment="1">
      <alignment horizontal="left" vertical="center" wrapText="1"/>
    </xf>
    <xf numFmtId="0" fontId="8" fillId="11" borderId="8"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11" borderId="8" xfId="0" applyFont="1" applyFill="1" applyBorder="1" applyAlignment="1">
      <alignment horizontal="left" vertical="center" wrapText="1"/>
    </xf>
    <xf numFmtId="0" fontId="9" fillId="11" borderId="20" xfId="0" applyFont="1" applyFill="1" applyBorder="1" applyAlignment="1">
      <alignment horizontal="left" vertical="center" wrapText="1"/>
    </xf>
    <xf numFmtId="0" fontId="9" fillId="11" borderId="19" xfId="0" applyFont="1" applyFill="1" applyBorder="1" applyAlignment="1">
      <alignment horizontal="left" vertical="center" wrapText="1"/>
    </xf>
    <xf numFmtId="0" fontId="9" fillId="11" borderId="17" xfId="0" applyFont="1" applyFill="1" applyBorder="1" applyAlignment="1">
      <alignment horizontal="left" vertical="center" wrapText="1"/>
    </xf>
    <xf numFmtId="0" fontId="9" fillId="11" borderId="18" xfId="0" applyFont="1" applyFill="1" applyBorder="1" applyAlignment="1">
      <alignment horizontal="left" vertical="center" wrapText="1"/>
    </xf>
    <xf numFmtId="0" fontId="31" fillId="11" borderId="4" xfId="0" applyFont="1" applyFill="1" applyBorder="1" applyAlignment="1">
      <alignment horizontal="left" vertical="center"/>
    </xf>
    <xf numFmtId="0" fontId="31" fillId="11" borderId="5" xfId="0" applyFont="1" applyFill="1" applyBorder="1" applyAlignment="1">
      <alignment horizontal="left" vertical="center"/>
    </xf>
    <xf numFmtId="0" fontId="8" fillId="11" borderId="20" xfId="0" applyFont="1" applyFill="1" applyBorder="1" applyAlignment="1">
      <alignment horizontal="left" vertical="center" wrapText="1"/>
    </xf>
    <xf numFmtId="0" fontId="8" fillId="11" borderId="17" xfId="0" applyFont="1" applyFill="1" applyBorder="1" applyAlignment="1">
      <alignment horizontal="left" vertical="center" wrapText="1"/>
    </xf>
    <xf numFmtId="0" fontId="8" fillId="11" borderId="19" xfId="0" applyFont="1" applyFill="1" applyBorder="1" applyAlignment="1">
      <alignment horizontal="left" vertical="center" wrapText="1"/>
    </xf>
    <xf numFmtId="0" fontId="8" fillId="11" borderId="18" xfId="0" applyFont="1" applyFill="1" applyBorder="1" applyAlignment="1">
      <alignment horizontal="left" vertical="center" wrapText="1"/>
    </xf>
    <xf numFmtId="0" fontId="8" fillId="11" borderId="3" xfId="0" applyFont="1" applyFill="1" applyBorder="1" applyAlignment="1">
      <alignment vertical="center" wrapText="1"/>
    </xf>
    <xf numFmtId="0" fontId="43" fillId="13" borderId="3" xfId="0" applyFont="1" applyFill="1" applyBorder="1" applyAlignment="1" applyProtection="1">
      <alignment horizontal="center" vertical="center" wrapText="1"/>
      <protection locked="0"/>
    </xf>
    <xf numFmtId="0" fontId="8" fillId="5" borderId="26" xfId="0" applyFont="1" applyFill="1" applyBorder="1" applyAlignment="1">
      <alignment horizontal="center"/>
    </xf>
    <xf numFmtId="0" fontId="8" fillId="5" borderId="27" xfId="0" applyFont="1" applyFill="1" applyBorder="1" applyAlignment="1">
      <alignment horizontal="center"/>
    </xf>
    <xf numFmtId="0" fontId="8" fillId="5" borderId="28" xfId="0" applyFont="1" applyFill="1" applyBorder="1" applyAlignment="1">
      <alignment horizontal="center"/>
    </xf>
    <xf numFmtId="0" fontId="6" fillId="11" borderId="26" xfId="0" applyFont="1" applyFill="1" applyBorder="1" applyAlignment="1">
      <alignment horizontal="left" vertical="center" wrapText="1"/>
    </xf>
    <xf numFmtId="0" fontId="6" fillId="11" borderId="27" xfId="0" applyFont="1" applyFill="1" applyBorder="1" applyAlignment="1">
      <alignment horizontal="left" vertical="center" wrapText="1"/>
    </xf>
    <xf numFmtId="1" fontId="48" fillId="14" borderId="27" xfId="0" applyNumberFormat="1" applyFont="1" applyFill="1" applyBorder="1" applyAlignment="1">
      <alignment horizontal="center" vertical="center"/>
    </xf>
    <xf numFmtId="1" fontId="48" fillId="14" borderId="28" xfId="0" applyNumberFormat="1" applyFont="1" applyFill="1" applyBorder="1" applyAlignment="1">
      <alignment horizontal="center" vertical="center"/>
    </xf>
    <xf numFmtId="0" fontId="8" fillId="0" borderId="16" xfId="0" applyFont="1" applyBorder="1" applyAlignment="1">
      <alignment horizontal="center"/>
    </xf>
    <xf numFmtId="0" fontId="8" fillId="11" borderId="4" xfId="0" applyFont="1" applyFill="1" applyBorder="1" applyAlignment="1">
      <alignment vertical="center" wrapText="1"/>
    </xf>
    <xf numFmtId="0" fontId="8" fillId="11" borderId="5" xfId="0" applyFont="1" applyFill="1" applyBorder="1" applyAlignment="1">
      <alignment vertical="center" wrapText="1"/>
    </xf>
    <xf numFmtId="0" fontId="45" fillId="0" borderId="22" xfId="0" applyFont="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45" fillId="0" borderId="23"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5" fillId="0" borderId="25" xfId="0" applyFont="1" applyBorder="1" applyAlignment="1" applyProtection="1">
      <alignment horizontal="center" vertical="center"/>
      <protection locked="0"/>
    </xf>
    <xf numFmtId="1" fontId="37" fillId="9" borderId="21" xfId="5" applyNumberFormat="1" applyFont="1" applyBorder="1" applyAlignment="1" applyProtection="1">
      <alignment horizontal="center" vertical="center"/>
      <protection locked="0"/>
    </xf>
    <xf numFmtId="1" fontId="37" fillId="9" borderId="1" xfId="5" applyNumberFormat="1" applyFont="1" applyBorder="1" applyAlignment="1" applyProtection="1">
      <alignment horizontal="center" vertical="center"/>
      <protection locked="0"/>
    </xf>
    <xf numFmtId="0" fontId="44" fillId="12" borderId="3" xfId="0" applyFont="1" applyFill="1" applyBorder="1" applyAlignment="1" applyProtection="1">
      <alignment horizontal="center" vertical="center"/>
      <protection locked="0"/>
    </xf>
    <xf numFmtId="0" fontId="6" fillId="11" borderId="6" xfId="0" applyFont="1" applyFill="1" applyBorder="1" applyAlignment="1">
      <alignment horizontal="left" vertical="center" wrapText="1"/>
    </xf>
    <xf numFmtId="0" fontId="6" fillId="11" borderId="8"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5" borderId="6"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center" wrapText="1"/>
    </xf>
    <xf numFmtId="0" fontId="6" fillId="0" borderId="3" xfId="0" applyFont="1" applyBorder="1" applyProtection="1"/>
    <xf numFmtId="0" fontId="5" fillId="2" borderId="11" xfId="0" applyFont="1" applyFill="1" applyBorder="1" applyAlignment="1" applyProtection="1">
      <alignment horizontal="center" wrapText="1"/>
    </xf>
    <xf numFmtId="0" fontId="5" fillId="2" borderId="1" xfId="0" applyFont="1" applyFill="1" applyBorder="1" applyAlignment="1" applyProtection="1">
      <alignment horizontal="center" wrapText="1"/>
    </xf>
    <xf numFmtId="0" fontId="2" fillId="0" borderId="3" xfId="0" applyFont="1" applyBorder="1" applyAlignment="1" applyProtection="1">
      <alignment horizontal="center"/>
    </xf>
    <xf numFmtId="9" fontId="2" fillId="0" borderId="3" xfId="7" applyFont="1" applyBorder="1" applyAlignment="1" applyProtection="1">
      <alignment horizontal="center"/>
    </xf>
  </cellXfs>
  <cellStyles count="8">
    <cellStyle name="Calculation" xfId="5" builtinId="22"/>
    <cellStyle name="Comma" xfId="1" builtinId="3"/>
    <cellStyle name="Explanatory Text" xfId="6" builtinId="53"/>
    <cellStyle name="Heading 1" xfId="2" builtinId="16"/>
    <cellStyle name="Heading 2" xfId="4" builtinId="17"/>
    <cellStyle name="Hyperlink" xfId="3" builtinId="8"/>
    <cellStyle name="Normal" xfId="0" builtinId="0"/>
    <cellStyle name="Percent" xfId="7" builtinId="5"/>
  </cellStyles>
  <dxfs count="59">
    <dxf>
      <font>
        <color auto="1"/>
      </font>
    </dxf>
    <dxf>
      <font>
        <color auto="1"/>
      </font>
    </dxf>
    <dxf>
      <font>
        <color auto="1"/>
      </font>
    </dxf>
    <dxf>
      <font>
        <color auto="1"/>
      </font>
    </dxf>
    <dxf>
      <font>
        <color auto="1"/>
      </font>
    </dxf>
    <dxf>
      <numFmt numFmtId="1" formatCode="0"/>
    </dxf>
    <dxf>
      <numFmt numFmtId="166" formatCode="0.0"/>
    </dxf>
    <dxf>
      <numFmt numFmtId="1" formatCode="0"/>
    </dxf>
    <dxf>
      <numFmt numFmtId="166" formatCode="0.0"/>
    </dxf>
    <dxf>
      <numFmt numFmtId="1" formatCode="0"/>
    </dxf>
    <dxf>
      <numFmt numFmtId="166" formatCode="0.0"/>
    </dxf>
    <dxf>
      <numFmt numFmtId="1" formatCode="0"/>
    </dxf>
    <dxf>
      <numFmt numFmtId="166" formatCode="0.0"/>
    </dxf>
    <dxf>
      <numFmt numFmtId="1" formatCode="0"/>
    </dxf>
    <dxf>
      <numFmt numFmtId="166" formatCode="0.0"/>
    </dxf>
    <dxf>
      <numFmt numFmtId="1" formatCode="0"/>
    </dxf>
    <dxf>
      <numFmt numFmtId="166" formatCode="0.0"/>
    </dxf>
    <dxf>
      <numFmt numFmtId="1" formatCode="0"/>
    </dxf>
    <dxf>
      <numFmt numFmtId="166" formatCode="0.0"/>
    </dxf>
    <dxf>
      <numFmt numFmtId="1" formatCode="0"/>
    </dxf>
    <dxf>
      <numFmt numFmtId="166" formatCode="0.0"/>
    </dxf>
    <dxf>
      <numFmt numFmtId="1" formatCode="0"/>
    </dxf>
    <dxf>
      <numFmt numFmtId="166" formatCode="0.0"/>
    </dxf>
    <dxf>
      <numFmt numFmtId="1" formatCode="0"/>
    </dxf>
    <dxf>
      <numFmt numFmtId="166" formatCode="0.0"/>
    </dxf>
    <dxf>
      <numFmt numFmtId="1" formatCode="0"/>
    </dxf>
    <dxf>
      <numFmt numFmtId="166" formatCode="0.0"/>
    </dxf>
    <dxf>
      <numFmt numFmtId="1" formatCode="0"/>
    </dxf>
    <dxf>
      <numFmt numFmtId="166" formatCode="0.0"/>
    </dxf>
    <dxf>
      <fill>
        <patternFill>
          <bgColor theme="7"/>
        </patternFill>
      </fill>
    </dxf>
    <dxf>
      <fill>
        <patternFill>
          <bgColor rgb="FFC00000"/>
        </patternFill>
      </fill>
    </dxf>
    <dxf>
      <fill>
        <patternFill>
          <bgColor theme="7"/>
        </patternFill>
      </fill>
    </dxf>
    <dxf>
      <fill>
        <patternFill>
          <bgColor rgb="FFC00000"/>
        </patternFill>
      </fill>
    </dxf>
    <dxf>
      <fill>
        <patternFill>
          <bgColor theme="7"/>
        </patternFill>
      </fill>
    </dxf>
    <dxf>
      <fill>
        <patternFill>
          <bgColor rgb="FFC00000"/>
        </patternFill>
      </fill>
    </dxf>
    <dxf>
      <fill>
        <patternFill>
          <bgColor theme="7"/>
        </patternFill>
      </fill>
    </dxf>
    <dxf>
      <fill>
        <patternFill>
          <bgColor rgb="FFC00000"/>
        </patternFill>
      </fill>
    </dxf>
    <dxf>
      <fill>
        <patternFill>
          <bgColor theme="7"/>
        </patternFill>
      </fill>
    </dxf>
    <dxf>
      <fill>
        <patternFill>
          <bgColor rgb="FFC00000"/>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P$16" lockText="1" noThreeD="1"/>
</file>

<file path=xl/ctrlProps/ctrlProp10.xml><?xml version="1.0" encoding="utf-8"?>
<formControlPr xmlns="http://schemas.microsoft.com/office/spreadsheetml/2009/9/main" objectType="CheckBox" fmlaLink="$P$35" lockText="1" noThreeD="1"/>
</file>

<file path=xl/ctrlProps/ctrlProp11.xml><?xml version="1.0" encoding="utf-8"?>
<formControlPr xmlns="http://schemas.microsoft.com/office/spreadsheetml/2009/9/main" objectType="CheckBox" fmlaLink="$P$36" lockText="1" noThreeD="1"/>
</file>

<file path=xl/ctrlProps/ctrlProp12.xml><?xml version="1.0" encoding="utf-8"?>
<formControlPr xmlns="http://schemas.microsoft.com/office/spreadsheetml/2009/9/main" objectType="CheckBox" fmlaLink="$P$42" lockText="1" noThreeD="1"/>
</file>

<file path=xl/ctrlProps/ctrlProp13.xml><?xml version="1.0" encoding="utf-8"?>
<formControlPr xmlns="http://schemas.microsoft.com/office/spreadsheetml/2009/9/main" objectType="CheckBox" fmlaLink="$P$43" lockText="1" noThreeD="1"/>
</file>

<file path=xl/ctrlProps/ctrlProp14.xml><?xml version="1.0" encoding="utf-8"?>
<formControlPr xmlns="http://schemas.microsoft.com/office/spreadsheetml/2009/9/main" objectType="CheckBox" fmlaLink="$P$44" lockText="1" noThreeD="1"/>
</file>

<file path=xl/ctrlProps/ctrlProp15.xml><?xml version="1.0" encoding="utf-8"?>
<formControlPr xmlns="http://schemas.microsoft.com/office/spreadsheetml/2009/9/main" objectType="CheckBox" fmlaLink="$P$71" lockText="1" noThreeD="1"/>
</file>

<file path=xl/ctrlProps/ctrlProp16.xml><?xml version="1.0" encoding="utf-8"?>
<formControlPr xmlns="http://schemas.microsoft.com/office/spreadsheetml/2009/9/main" objectType="CheckBox" fmlaLink="$P$72" lockText="1" noThreeD="1"/>
</file>

<file path=xl/ctrlProps/ctrlProp17.xml><?xml version="1.0" encoding="utf-8"?>
<formControlPr xmlns="http://schemas.microsoft.com/office/spreadsheetml/2009/9/main" objectType="CheckBox" fmlaLink="$P$77" noThreeD="1"/>
</file>

<file path=xl/ctrlProps/ctrlProp18.xml><?xml version="1.0" encoding="utf-8"?>
<formControlPr xmlns="http://schemas.microsoft.com/office/spreadsheetml/2009/9/main" objectType="CheckBox" fmlaLink="$P$78" lockText="1" noThreeD="1"/>
</file>

<file path=xl/ctrlProps/ctrlProp19.xml><?xml version="1.0" encoding="utf-8"?>
<formControlPr xmlns="http://schemas.microsoft.com/office/spreadsheetml/2009/9/main" objectType="CheckBox" fmlaLink="$P$81" lockText="1" noThreeD="1"/>
</file>

<file path=xl/ctrlProps/ctrlProp2.xml><?xml version="1.0" encoding="utf-8"?>
<formControlPr xmlns="http://schemas.microsoft.com/office/spreadsheetml/2009/9/main" objectType="CheckBox" fmlaLink="$P$17" lockText="1" noThreeD="1"/>
</file>

<file path=xl/ctrlProps/ctrlProp20.xml><?xml version="1.0" encoding="utf-8"?>
<formControlPr xmlns="http://schemas.microsoft.com/office/spreadsheetml/2009/9/main" objectType="CheckBox" fmlaLink="$P$80" lockText="1" noThreeD="1"/>
</file>

<file path=xl/ctrlProps/ctrlProp21.xml><?xml version="1.0" encoding="utf-8"?>
<formControlPr xmlns="http://schemas.microsoft.com/office/spreadsheetml/2009/9/main" objectType="CheckBox" fmlaLink="$P$86" lockText="1" noThreeD="1"/>
</file>

<file path=xl/ctrlProps/ctrlProp22.xml><?xml version="1.0" encoding="utf-8"?>
<formControlPr xmlns="http://schemas.microsoft.com/office/spreadsheetml/2009/9/main" objectType="CheckBox" fmlaLink="$P$87" lockText="1" noThreeD="1"/>
</file>

<file path=xl/ctrlProps/ctrlProp23.xml><?xml version="1.0" encoding="utf-8"?>
<formControlPr xmlns="http://schemas.microsoft.com/office/spreadsheetml/2009/9/main" objectType="CheckBox" fmlaLink="$P$91" lockText="1" noThreeD="1"/>
</file>

<file path=xl/ctrlProps/ctrlProp24.xml><?xml version="1.0" encoding="utf-8"?>
<formControlPr xmlns="http://schemas.microsoft.com/office/spreadsheetml/2009/9/main" objectType="CheckBox" fmlaLink="$P$54" lockText="1" noThreeD="1"/>
</file>

<file path=xl/ctrlProps/ctrlProp25.xml><?xml version="1.0" encoding="utf-8"?>
<formControlPr xmlns="http://schemas.microsoft.com/office/spreadsheetml/2009/9/main" objectType="CheckBox" fmlaLink="$P$57" lockText="1" noThreeD="1"/>
</file>

<file path=xl/ctrlProps/ctrlProp26.xml><?xml version="1.0" encoding="utf-8"?>
<formControlPr xmlns="http://schemas.microsoft.com/office/spreadsheetml/2009/9/main" objectType="CheckBox" fmlaLink="$P$23" lockText="1" noThreeD="1"/>
</file>

<file path=xl/ctrlProps/ctrlProp27.xml><?xml version="1.0" encoding="utf-8"?>
<formControlPr xmlns="http://schemas.microsoft.com/office/spreadsheetml/2009/9/main" objectType="CheckBox" fmlaLink="$P$24" lockText="1" noThreeD="1"/>
</file>

<file path=xl/ctrlProps/ctrlProp28.xml><?xml version="1.0" encoding="utf-8"?>
<formControlPr xmlns="http://schemas.microsoft.com/office/spreadsheetml/2009/9/main" objectType="CheckBox" fmlaLink="$P$73" lockText="1" noThreeD="1"/>
</file>

<file path=xl/ctrlProps/ctrlProp29.xml><?xml version="1.0" encoding="utf-8"?>
<formControlPr xmlns="http://schemas.microsoft.com/office/spreadsheetml/2009/9/main" objectType="CheckBox" fmlaLink="$P$82" lockText="1" noThreeD="1"/>
</file>

<file path=xl/ctrlProps/ctrlProp3.xml><?xml version="1.0" encoding="utf-8"?>
<formControlPr xmlns="http://schemas.microsoft.com/office/spreadsheetml/2009/9/main" objectType="CheckBox" fmlaLink="$P$18" lockText="1" noThreeD="1"/>
</file>

<file path=xl/ctrlProps/ctrlProp30.xml><?xml version="1.0" encoding="utf-8"?>
<formControlPr xmlns="http://schemas.microsoft.com/office/spreadsheetml/2009/9/main" objectType="CheckBox" fmlaLink="$P$92" lockText="1" noThreeD="1"/>
</file>

<file path=xl/ctrlProps/ctrlProp31.xml><?xml version="1.0" encoding="utf-8"?>
<formControlPr xmlns="http://schemas.microsoft.com/office/spreadsheetml/2009/9/main" objectType="CheckBox" fmlaLink="$P$65" lockText="1" noThreeD="1"/>
</file>

<file path=xl/ctrlProps/ctrlProp32.xml><?xml version="1.0" encoding="utf-8"?>
<formControlPr xmlns="http://schemas.microsoft.com/office/spreadsheetml/2009/9/main" objectType="CheckBox" fmlaLink="$P$66" lockText="1" noThreeD="1"/>
</file>

<file path=xl/ctrlProps/ctrlProp33.xml><?xml version="1.0" encoding="utf-8"?>
<formControlPr xmlns="http://schemas.microsoft.com/office/spreadsheetml/2009/9/main" objectType="CheckBox" fmlaLink="$P$67" lockText="1" noThreeD="1"/>
</file>

<file path=xl/ctrlProps/ctrlProp34.xml><?xml version="1.0" encoding="utf-8"?>
<formControlPr xmlns="http://schemas.microsoft.com/office/spreadsheetml/2009/9/main" objectType="CheckBox" fmlaLink="$P$59" lockText="1" noThreeD="1"/>
</file>

<file path=xl/ctrlProps/ctrlProp35.xml><?xml version="1.0" encoding="utf-8"?>
<formControlPr xmlns="http://schemas.microsoft.com/office/spreadsheetml/2009/9/main" objectType="CheckBox" fmlaLink="$P$60" lockText="1" noThreeD="1"/>
</file>

<file path=xl/ctrlProps/ctrlProp36.xml><?xml version="1.0" encoding="utf-8"?>
<formControlPr xmlns="http://schemas.microsoft.com/office/spreadsheetml/2009/9/main" objectType="CheckBox" fmlaLink="$P$61" lockText="1" noThreeD="1"/>
</file>

<file path=xl/ctrlProps/ctrlProp37.xml><?xml version="1.0" encoding="utf-8"?>
<formControlPr xmlns="http://schemas.microsoft.com/office/spreadsheetml/2009/9/main" objectType="CheckBox" fmlaLink="$P$58" lockText="1" noThreeD="1"/>
</file>

<file path=xl/ctrlProps/ctrlProp38.xml><?xml version="1.0" encoding="utf-8"?>
<formControlPr xmlns="http://schemas.microsoft.com/office/spreadsheetml/2009/9/main" objectType="CheckBox" fmlaLink="$P$79" lockText="1" noThreeD="1"/>
</file>

<file path=xl/ctrlProps/ctrlProp39.xml><?xml version="1.0" encoding="utf-8"?>
<formControlPr xmlns="http://schemas.microsoft.com/office/spreadsheetml/2009/9/main" objectType="CheckBox" fmlaLink="$P$31" lockText="1" noThreeD="1"/>
</file>

<file path=xl/ctrlProps/ctrlProp4.xml><?xml version="1.0" encoding="utf-8"?>
<formControlPr xmlns="http://schemas.microsoft.com/office/spreadsheetml/2009/9/main" objectType="CheckBox" fmlaLink="$P$19" lockText="1" noThreeD="1"/>
</file>

<file path=xl/ctrlProps/ctrlProp40.xml><?xml version="1.0" encoding="utf-8"?>
<formControlPr xmlns="http://schemas.microsoft.com/office/spreadsheetml/2009/9/main" objectType="CheckBox" fmlaLink="$P$40" lockText="1" noThreeD="1"/>
</file>

<file path=xl/ctrlProps/ctrlProp41.xml><?xml version="1.0" encoding="utf-8"?>
<formControlPr xmlns="http://schemas.microsoft.com/office/spreadsheetml/2009/9/main" objectType="CheckBox" fmlaLink="$P$41" lockText="1" noThreeD="1"/>
</file>

<file path=xl/ctrlProps/ctrlProp42.xml><?xml version="1.0" encoding="utf-8"?>
<formControlPr xmlns="http://schemas.microsoft.com/office/spreadsheetml/2009/9/main" objectType="CheckBox" fmlaLink="$P$55" lockText="1" noThreeD="1"/>
</file>

<file path=xl/ctrlProps/ctrlProp43.xml><?xml version="1.0" encoding="utf-8"?>
<formControlPr xmlns="http://schemas.microsoft.com/office/spreadsheetml/2009/9/main" objectType="CheckBox" fmlaLink="$P$56" lockText="1" noThreeD="1"/>
</file>

<file path=xl/ctrlProps/ctrlProp44.xml><?xml version="1.0" encoding="utf-8"?>
<formControlPr xmlns="http://schemas.microsoft.com/office/spreadsheetml/2009/9/main" objectType="CheckBox" fmlaLink="$P$93" lockText="1" noThreeD="1"/>
</file>

<file path=xl/ctrlProps/ctrlProp5.xml><?xml version="1.0" encoding="utf-8"?>
<formControlPr xmlns="http://schemas.microsoft.com/office/spreadsheetml/2009/9/main" objectType="CheckBox" fmlaLink="$P$20" lockText="1" noThreeD="1"/>
</file>

<file path=xl/ctrlProps/ctrlProp6.xml><?xml version="1.0" encoding="utf-8"?>
<formControlPr xmlns="http://schemas.microsoft.com/office/spreadsheetml/2009/9/main" objectType="CheckBox" fmlaLink="$P$21" lockText="1" noThreeD="1"/>
</file>

<file path=xl/ctrlProps/ctrlProp7.xml><?xml version="1.0" encoding="utf-8"?>
<formControlPr xmlns="http://schemas.microsoft.com/office/spreadsheetml/2009/9/main" objectType="CheckBox" fmlaLink="$P$22" lockText="1" noThreeD="1"/>
</file>

<file path=xl/ctrlProps/ctrlProp8.xml><?xml version="1.0" encoding="utf-8"?>
<formControlPr xmlns="http://schemas.microsoft.com/office/spreadsheetml/2009/9/main" objectType="CheckBox" fmlaLink="$P$30" lockText="1" noThreeD="1"/>
</file>

<file path=xl/ctrlProps/ctrlProp9.xml><?xml version="1.0" encoding="utf-8"?>
<formControlPr xmlns="http://schemas.microsoft.com/office/spreadsheetml/2009/9/main" objectType="CheckBox" fmlaLink="$P$3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16724</xdr:rowOff>
    </xdr:from>
    <xdr:to>
      <xdr:col>1</xdr:col>
      <xdr:colOff>628650</xdr:colOff>
      <xdr:row>2</xdr:row>
      <xdr:rowOff>31049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178649"/>
          <a:ext cx="628650" cy="56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15</xdr:row>
          <xdr:rowOff>9525</xdr:rowOff>
        </xdr:from>
        <xdr:to>
          <xdr:col>1</xdr:col>
          <xdr:colOff>295275</xdr:colOff>
          <xdr:row>15</xdr:row>
          <xdr:rowOff>476250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9525</xdr:rowOff>
        </xdr:from>
        <xdr:to>
          <xdr:col>1</xdr:col>
          <xdr:colOff>295275</xdr:colOff>
          <xdr:row>16</xdr:row>
          <xdr:rowOff>476250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9525</xdr:rowOff>
        </xdr:from>
        <xdr:to>
          <xdr:col>1</xdr:col>
          <xdr:colOff>295275</xdr:colOff>
          <xdr:row>18</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9525</xdr:rowOff>
        </xdr:from>
        <xdr:to>
          <xdr:col>1</xdr:col>
          <xdr:colOff>295275</xdr:colOff>
          <xdr:row>19</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9525</xdr:rowOff>
        </xdr:from>
        <xdr:to>
          <xdr:col>1</xdr:col>
          <xdr:colOff>295275</xdr:colOff>
          <xdr:row>20</xdr:row>
          <xdr:rowOff>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9525</xdr:rowOff>
        </xdr:from>
        <xdr:to>
          <xdr:col>1</xdr:col>
          <xdr:colOff>295275</xdr:colOff>
          <xdr:row>21</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1</xdr:col>
          <xdr:colOff>295275</xdr:colOff>
          <xdr:row>22</xdr:row>
          <xdr:rowOff>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9525</xdr:rowOff>
        </xdr:from>
        <xdr:to>
          <xdr:col>1</xdr:col>
          <xdr:colOff>295275</xdr:colOff>
          <xdr:row>29</xdr:row>
          <xdr:rowOff>476250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28575</xdr:rowOff>
        </xdr:from>
        <xdr:to>
          <xdr:col>1</xdr:col>
          <xdr:colOff>304800</xdr:colOff>
          <xdr:row>33</xdr:row>
          <xdr:rowOff>9525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485775</xdr:rowOff>
        </xdr:from>
        <xdr:to>
          <xdr:col>1</xdr:col>
          <xdr:colOff>304800</xdr:colOff>
          <xdr:row>34</xdr:row>
          <xdr:rowOff>314325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1</xdr:col>
          <xdr:colOff>295275</xdr:colOff>
          <xdr:row>35</xdr:row>
          <xdr:rowOff>476250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9525</xdr:rowOff>
        </xdr:from>
        <xdr:to>
          <xdr:col>1</xdr:col>
          <xdr:colOff>295275</xdr:colOff>
          <xdr:row>42</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9525</xdr:rowOff>
        </xdr:from>
        <xdr:to>
          <xdr:col>1</xdr:col>
          <xdr:colOff>295275</xdr:colOff>
          <xdr:row>43</xdr:row>
          <xdr:rowOff>9525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9525</xdr:rowOff>
        </xdr:from>
        <xdr:to>
          <xdr:col>1</xdr:col>
          <xdr:colOff>295275</xdr:colOff>
          <xdr:row>43</xdr:row>
          <xdr:rowOff>476250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9525</xdr:rowOff>
        </xdr:from>
        <xdr:to>
          <xdr:col>1</xdr:col>
          <xdr:colOff>295275</xdr:colOff>
          <xdr:row>71</xdr:row>
          <xdr:rowOff>9525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71</xdr:row>
          <xdr:rowOff>9525</xdr:rowOff>
        </xdr:from>
        <xdr:to>
          <xdr:col>1</xdr:col>
          <xdr:colOff>295275</xdr:colOff>
          <xdr:row>71</xdr:row>
          <xdr:rowOff>476250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76</xdr:row>
          <xdr:rowOff>9525</xdr:rowOff>
        </xdr:from>
        <xdr:to>
          <xdr:col>1</xdr:col>
          <xdr:colOff>295275</xdr:colOff>
          <xdr:row>77</xdr:row>
          <xdr:rowOff>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xdr:row>
          <xdr:rowOff>0</xdr:rowOff>
        </xdr:from>
        <xdr:to>
          <xdr:col>1</xdr:col>
          <xdr:colOff>304800</xdr:colOff>
          <xdr:row>78</xdr:row>
          <xdr:rowOff>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80</xdr:row>
          <xdr:rowOff>9525</xdr:rowOff>
        </xdr:from>
        <xdr:to>
          <xdr:col>1</xdr:col>
          <xdr:colOff>295275</xdr:colOff>
          <xdr:row>81</xdr:row>
          <xdr:rowOff>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79</xdr:row>
          <xdr:rowOff>19050</xdr:rowOff>
        </xdr:from>
        <xdr:to>
          <xdr:col>1</xdr:col>
          <xdr:colOff>304800</xdr:colOff>
          <xdr:row>80</xdr:row>
          <xdr:rowOff>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85</xdr:row>
          <xdr:rowOff>9525</xdr:rowOff>
        </xdr:from>
        <xdr:to>
          <xdr:col>1</xdr:col>
          <xdr:colOff>295275</xdr:colOff>
          <xdr:row>85</xdr:row>
          <xdr:rowOff>476250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86</xdr:row>
          <xdr:rowOff>9525</xdr:rowOff>
        </xdr:from>
        <xdr:to>
          <xdr:col>1</xdr:col>
          <xdr:colOff>295275</xdr:colOff>
          <xdr:row>87</xdr:row>
          <xdr:rowOff>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90</xdr:row>
          <xdr:rowOff>9525</xdr:rowOff>
        </xdr:from>
        <xdr:to>
          <xdr:col>1</xdr:col>
          <xdr:colOff>295275</xdr:colOff>
          <xdr:row>90</xdr:row>
          <xdr:rowOff>476250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9525</xdr:rowOff>
        </xdr:from>
        <xdr:to>
          <xdr:col>1</xdr:col>
          <xdr:colOff>314325</xdr:colOff>
          <xdr:row>53</xdr:row>
          <xdr:rowOff>476250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9525</xdr:rowOff>
        </xdr:from>
        <xdr:to>
          <xdr:col>1</xdr:col>
          <xdr:colOff>304800</xdr:colOff>
          <xdr:row>57</xdr:row>
          <xdr:rowOff>95250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9525</xdr:rowOff>
        </xdr:from>
        <xdr:to>
          <xdr:col>1</xdr:col>
          <xdr:colOff>295275</xdr:colOff>
          <xdr:row>23</xdr:row>
          <xdr:rowOff>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9525</xdr:rowOff>
        </xdr:from>
        <xdr:to>
          <xdr:col>1</xdr:col>
          <xdr:colOff>295275</xdr:colOff>
          <xdr:row>23</xdr:row>
          <xdr:rowOff>485775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9525</xdr:rowOff>
        </xdr:from>
        <xdr:to>
          <xdr:col>1</xdr:col>
          <xdr:colOff>295275</xdr:colOff>
          <xdr:row>72</xdr:row>
          <xdr:rowOff>476250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9525</xdr:rowOff>
        </xdr:from>
        <xdr:to>
          <xdr:col>1</xdr:col>
          <xdr:colOff>295275</xdr:colOff>
          <xdr:row>82</xdr:row>
          <xdr:rowOff>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91</xdr:row>
          <xdr:rowOff>9525</xdr:rowOff>
        </xdr:from>
        <xdr:to>
          <xdr:col>1</xdr:col>
          <xdr:colOff>295275</xdr:colOff>
          <xdr:row>91</xdr:row>
          <xdr:rowOff>476250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9525</xdr:rowOff>
        </xdr:from>
        <xdr:to>
          <xdr:col>1</xdr:col>
          <xdr:colOff>295275</xdr:colOff>
          <xdr:row>65</xdr:row>
          <xdr:rowOff>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9525</xdr:rowOff>
        </xdr:from>
        <xdr:to>
          <xdr:col>1</xdr:col>
          <xdr:colOff>295275</xdr:colOff>
          <xdr:row>66</xdr:row>
          <xdr:rowOff>0</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66</xdr:row>
          <xdr:rowOff>9525</xdr:rowOff>
        </xdr:from>
        <xdr:to>
          <xdr:col>1</xdr:col>
          <xdr:colOff>295275</xdr:colOff>
          <xdr:row>67</xdr:row>
          <xdr:rowOff>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9525</xdr:rowOff>
        </xdr:from>
        <xdr:to>
          <xdr:col>1</xdr:col>
          <xdr:colOff>295275</xdr:colOff>
          <xdr:row>59</xdr:row>
          <xdr:rowOff>9525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9525</xdr:rowOff>
        </xdr:from>
        <xdr:to>
          <xdr:col>1</xdr:col>
          <xdr:colOff>304800</xdr:colOff>
          <xdr:row>60</xdr:row>
          <xdr:rowOff>9525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9525</xdr:rowOff>
        </xdr:from>
        <xdr:to>
          <xdr:col>1</xdr:col>
          <xdr:colOff>323850</xdr:colOff>
          <xdr:row>61</xdr:row>
          <xdr:rowOff>9525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57</xdr:row>
          <xdr:rowOff>9525</xdr:rowOff>
        </xdr:from>
        <xdr:to>
          <xdr:col>1</xdr:col>
          <xdr:colOff>304800</xdr:colOff>
          <xdr:row>58</xdr:row>
          <xdr:rowOff>104775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19050</xdr:rowOff>
        </xdr:from>
        <xdr:to>
          <xdr:col>1</xdr:col>
          <xdr:colOff>304800</xdr:colOff>
          <xdr:row>79</xdr:row>
          <xdr:rowOff>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9525</xdr:rowOff>
        </xdr:from>
        <xdr:to>
          <xdr:col>1</xdr:col>
          <xdr:colOff>295275</xdr:colOff>
          <xdr:row>30</xdr:row>
          <xdr:rowOff>476250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9525</xdr:rowOff>
        </xdr:from>
        <xdr:to>
          <xdr:col>1</xdr:col>
          <xdr:colOff>295275</xdr:colOff>
          <xdr:row>39</xdr:row>
          <xdr:rowOff>495300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9525</xdr:rowOff>
        </xdr:from>
        <xdr:to>
          <xdr:col>1</xdr:col>
          <xdr:colOff>295275</xdr:colOff>
          <xdr:row>40</xdr:row>
          <xdr:rowOff>495300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9525</xdr:rowOff>
        </xdr:from>
        <xdr:to>
          <xdr:col>1</xdr:col>
          <xdr:colOff>295275</xdr:colOff>
          <xdr:row>55</xdr:row>
          <xdr:rowOff>104775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55</xdr:row>
          <xdr:rowOff>9525</xdr:rowOff>
        </xdr:from>
        <xdr:to>
          <xdr:col>1</xdr:col>
          <xdr:colOff>295275</xdr:colOff>
          <xdr:row>56</xdr:row>
          <xdr:rowOff>104775</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92</xdr:row>
          <xdr:rowOff>9525</xdr:rowOff>
        </xdr:from>
        <xdr:to>
          <xdr:col>1</xdr:col>
          <xdr:colOff>295275</xdr:colOff>
          <xdr:row>92</xdr:row>
          <xdr:rowOff>476250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common/Plans%20and%20Studies/MOAPS/TDM%20Materials/Final%20Documents/TDM%2007.30.31%20Edits/Denver%20TDM%20Calculator_10June2021_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nplg\Downloads\tdm-calculator-061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Step 1 - Project Information"/>
      <sheetName val="Sheet X"/>
      <sheetName val="Step 2 - TDM Strategy Selection"/>
      <sheetName val="Step 3 - Summary"/>
      <sheetName val="Selectors"/>
      <sheetName val="TDM Strategy Notes"/>
      <sheetName val="Messages"/>
    </sheetNames>
    <sheetDataSet>
      <sheetData sheetId="0"/>
      <sheetData sheetId="1">
        <row r="24">
          <cell r="B24">
            <v>0</v>
          </cell>
        </row>
      </sheetData>
      <sheetData sheetId="2">
        <row r="12">
          <cell r="C12" t="str">
            <v>TBD</v>
          </cell>
        </row>
        <row r="25">
          <cell r="C25" t="str">
            <v>Insuff Input</v>
          </cell>
        </row>
        <row r="87">
          <cell r="C87" t="e">
            <v>#N/A</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Step 1 - Project Information"/>
      <sheetName val="Sheet X"/>
      <sheetName val="Step 2 - TDM Strategy Selection"/>
      <sheetName val="Step 3 - Summary"/>
      <sheetName val="Selectors"/>
      <sheetName val="TDM Strategy Notes"/>
      <sheetName val="Messages"/>
    </sheetNames>
    <sheetDataSet>
      <sheetData sheetId="0"/>
      <sheetData sheetId="1"/>
      <sheetData sheetId="2"/>
      <sheetData sheetId="3"/>
      <sheetData sheetId="4"/>
      <sheetData sheetId="5">
        <row r="3">
          <cell r="A3" t="str">
            <v>Please select</v>
          </cell>
        </row>
        <row r="4">
          <cell r="A4" t="str">
            <v>Yes</v>
          </cell>
        </row>
        <row r="5">
          <cell r="A5" t="str">
            <v>No</v>
          </cell>
        </row>
      </sheetData>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zipcar.com/universities/university-of-wisconsin-madison" TargetMode="External"/><Relationship Id="rId2" Type="http://schemas.openxmlformats.org/officeDocument/2006/relationships/hyperlink" Target="https://madison.bcycle.com/nav/map" TargetMode="External"/><Relationship Id="rId1" Type="http://schemas.openxmlformats.org/officeDocument/2006/relationships/hyperlink" Target="https://library.municode.com/wi/madison/codes/code_of_ordinances?nodeId=COORMAWIVOIICH20--31_CH28ZOCOOR_SUBCHAPTER_28IGERE_28.141PALOS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K83"/>
  <sheetViews>
    <sheetView showGridLines="0" showRowColHeaders="0" tabSelected="1" topLeftCell="A10" zoomScaleNormal="100" workbookViewId="0">
      <selection activeCell="C37" sqref="C37"/>
    </sheetView>
  </sheetViews>
  <sheetFormatPr defaultColWidth="9.140625" defaultRowHeight="12.75" x14ac:dyDescent="0.2"/>
  <cols>
    <col min="1" max="1" width="2.140625" style="21" customWidth="1"/>
    <col min="2" max="2" width="9.5703125" style="21" customWidth="1"/>
    <col min="3" max="3" width="20.85546875" style="21" customWidth="1"/>
    <col min="4" max="5" width="9.140625" style="21"/>
    <col min="6" max="6" width="11.28515625" style="21" customWidth="1"/>
    <col min="7" max="7" width="20.85546875" style="21" customWidth="1"/>
    <col min="8" max="10" width="9.140625" style="21"/>
    <col min="11" max="11" width="3.5703125" style="21" customWidth="1"/>
    <col min="12" max="12" width="9.140625" style="21"/>
    <col min="13" max="13" width="10.140625" style="21" customWidth="1"/>
    <col min="14" max="16384" width="9.140625" style="21"/>
  </cols>
  <sheetData>
    <row r="2" spans="2:11" ht="43.5" customHeight="1" x14ac:dyDescent="0.2">
      <c r="C2" s="22" t="s">
        <v>178</v>
      </c>
      <c r="D2" s="22"/>
      <c r="E2" s="22"/>
      <c r="F2" s="22"/>
      <c r="G2" s="22"/>
      <c r="H2" s="22"/>
      <c r="I2" s="22"/>
      <c r="J2" s="22"/>
      <c r="K2" s="22"/>
    </row>
    <row r="4" spans="2:11" ht="21.75" thickBot="1" x14ac:dyDescent="0.4">
      <c r="B4" s="23" t="s">
        <v>337</v>
      </c>
      <c r="C4" s="24"/>
      <c r="D4" s="24"/>
      <c r="E4" s="24"/>
      <c r="F4" s="24"/>
      <c r="G4" s="24"/>
      <c r="H4" s="24"/>
      <c r="I4" s="24"/>
      <c r="J4" s="24"/>
      <c r="K4" s="24"/>
    </row>
    <row r="5" spans="2:11" ht="13.5" customHeight="1" x14ac:dyDescent="0.2">
      <c r="B5" s="162" t="s">
        <v>206</v>
      </c>
      <c r="C5" s="162"/>
      <c r="D5" s="162"/>
      <c r="E5" s="162"/>
      <c r="F5" s="162"/>
      <c r="G5" s="162"/>
      <c r="H5" s="162"/>
      <c r="I5" s="162"/>
      <c r="J5" s="162"/>
      <c r="K5" s="162"/>
    </row>
    <row r="6" spans="2:11" ht="13.5" customHeight="1" x14ac:dyDescent="0.2">
      <c r="B6" s="163"/>
      <c r="C6" s="163"/>
      <c r="D6" s="163"/>
      <c r="E6" s="163"/>
      <c r="F6" s="163"/>
      <c r="G6" s="163"/>
      <c r="H6" s="163"/>
      <c r="I6" s="163"/>
      <c r="J6" s="163"/>
      <c r="K6" s="163"/>
    </row>
    <row r="7" spans="2:11" ht="13.5" customHeight="1" x14ac:dyDescent="0.2">
      <c r="B7" s="163"/>
      <c r="C7" s="163"/>
      <c r="D7" s="163"/>
      <c r="E7" s="163"/>
      <c r="F7" s="163"/>
      <c r="G7" s="163"/>
      <c r="H7" s="163"/>
      <c r="I7" s="163"/>
      <c r="J7" s="163"/>
      <c r="K7" s="163"/>
    </row>
    <row r="8" spans="2:11" ht="13.5" customHeight="1" x14ac:dyDescent="0.2">
      <c r="B8" s="163"/>
      <c r="C8" s="163"/>
      <c r="D8" s="163"/>
      <c r="E8" s="163"/>
      <c r="F8" s="163"/>
      <c r="G8" s="163"/>
      <c r="H8" s="163"/>
      <c r="I8" s="163"/>
      <c r="J8" s="163"/>
      <c r="K8" s="163"/>
    </row>
    <row r="9" spans="2:11" ht="13.5" customHeight="1" x14ac:dyDescent="0.2">
      <c r="B9" s="163"/>
      <c r="C9" s="163"/>
      <c r="D9" s="163"/>
      <c r="E9" s="163"/>
      <c r="F9" s="163"/>
      <c r="G9" s="163"/>
      <c r="H9" s="163"/>
      <c r="I9" s="163"/>
      <c r="J9" s="163"/>
      <c r="K9" s="163"/>
    </row>
    <row r="10" spans="2:11" ht="13.5" customHeight="1" x14ac:dyDescent="0.2">
      <c r="B10" s="163"/>
      <c r="C10" s="163"/>
      <c r="D10" s="163"/>
      <c r="E10" s="163"/>
      <c r="F10" s="163"/>
      <c r="G10" s="163"/>
      <c r="H10" s="163"/>
      <c r="I10" s="163"/>
      <c r="J10" s="163"/>
      <c r="K10" s="163"/>
    </row>
    <row r="11" spans="2:11" ht="13.5" customHeight="1" x14ac:dyDescent="0.2">
      <c r="B11" s="163"/>
      <c r="C11" s="163"/>
      <c r="D11" s="163"/>
      <c r="E11" s="163"/>
      <c r="F11" s="163"/>
      <c r="G11" s="163"/>
      <c r="H11" s="163"/>
      <c r="I11" s="163"/>
      <c r="J11" s="163"/>
      <c r="K11" s="163"/>
    </row>
    <row r="12" spans="2:11" ht="13.5" customHeight="1" x14ac:dyDescent="0.2">
      <c r="B12" s="163"/>
      <c r="C12" s="163"/>
      <c r="D12" s="163"/>
      <c r="E12" s="163"/>
      <c r="F12" s="163"/>
      <c r="G12" s="163"/>
      <c r="H12" s="163"/>
      <c r="I12" s="163"/>
      <c r="J12" s="163"/>
      <c r="K12" s="163"/>
    </row>
    <row r="13" spans="2:11" ht="13.5" customHeight="1" x14ac:dyDescent="0.2">
      <c r="B13" s="163"/>
      <c r="C13" s="163"/>
      <c r="D13" s="163"/>
      <c r="E13" s="163"/>
      <c r="F13" s="163"/>
      <c r="G13" s="163"/>
      <c r="H13" s="163"/>
      <c r="I13" s="163"/>
      <c r="J13" s="163"/>
      <c r="K13" s="163"/>
    </row>
    <row r="14" spans="2:11" ht="13.5" customHeight="1" x14ac:dyDescent="0.2">
      <c r="B14" s="163"/>
      <c r="C14" s="163"/>
      <c r="D14" s="163"/>
      <c r="E14" s="163"/>
      <c r="F14" s="163"/>
      <c r="G14" s="163"/>
      <c r="H14" s="163"/>
      <c r="I14" s="163"/>
      <c r="J14" s="163"/>
      <c r="K14" s="163"/>
    </row>
    <row r="15" spans="2:11" ht="7.5" customHeight="1" x14ac:dyDescent="0.2"/>
    <row r="16" spans="2:11" ht="21.75" thickBot="1" x14ac:dyDescent="0.4">
      <c r="B16" s="23" t="s">
        <v>150</v>
      </c>
      <c r="C16" s="24"/>
      <c r="D16" s="24"/>
      <c r="E16" s="24"/>
      <c r="F16" s="24"/>
      <c r="G16" s="24"/>
      <c r="H16" s="24"/>
      <c r="I16" s="24"/>
      <c r="J16" s="24"/>
      <c r="K16" s="24"/>
    </row>
    <row r="17" spans="2:11" ht="7.5" customHeight="1" x14ac:dyDescent="0.2"/>
    <row r="18" spans="2:11" ht="15" x14ac:dyDescent="0.2">
      <c r="C18" s="164"/>
      <c r="D18" s="165"/>
      <c r="E18" s="165"/>
      <c r="F18" s="165"/>
      <c r="G18" s="165"/>
      <c r="H18" s="165"/>
      <c r="I18" s="165"/>
      <c r="J18" s="166"/>
    </row>
    <row r="20" spans="2:11" ht="21.75" thickBot="1" x14ac:dyDescent="0.4">
      <c r="B20" s="23" t="s">
        <v>151</v>
      </c>
      <c r="C20" s="24"/>
      <c r="D20" s="24"/>
      <c r="E20" s="24"/>
      <c r="F20" s="24"/>
      <c r="G20" s="24"/>
      <c r="H20" s="24"/>
      <c r="I20" s="24"/>
      <c r="J20" s="24"/>
      <c r="K20" s="24"/>
    </row>
    <row r="22" spans="2:11" ht="15" customHeight="1" x14ac:dyDescent="0.2">
      <c r="B22" s="25" t="s">
        <v>200</v>
      </c>
      <c r="C22" s="164"/>
      <c r="D22" s="165"/>
      <c r="E22" s="165"/>
      <c r="F22" s="165"/>
      <c r="G22" s="165"/>
      <c r="H22" s="165"/>
      <c r="I22" s="165"/>
      <c r="J22" s="166"/>
    </row>
    <row r="23" spans="2:11" ht="15" x14ac:dyDescent="0.2">
      <c r="B23" s="25" t="s">
        <v>201</v>
      </c>
      <c r="C23" s="164"/>
      <c r="D23" s="165"/>
      <c r="E23" s="165"/>
      <c r="F23" s="165"/>
      <c r="G23" s="165"/>
      <c r="H23" s="165"/>
      <c r="I23" s="165"/>
      <c r="J23" s="166"/>
    </row>
    <row r="24" spans="2:11" ht="12.75" customHeight="1" x14ac:dyDescent="0.2">
      <c r="B24" s="26"/>
      <c r="C24" s="26"/>
    </row>
    <row r="25" spans="2:11" ht="21.75" thickBot="1" x14ac:dyDescent="0.4">
      <c r="B25" s="23" t="s">
        <v>308</v>
      </c>
      <c r="C25" s="27"/>
      <c r="D25" s="24"/>
      <c r="E25" s="24"/>
      <c r="F25" s="24"/>
      <c r="G25" s="24"/>
      <c r="H25" s="24"/>
      <c r="I25" s="24"/>
      <c r="J25" s="24"/>
      <c r="K25" s="24"/>
    </row>
    <row r="26" spans="2:11" x14ac:dyDescent="0.2">
      <c r="B26" s="26"/>
      <c r="C26" s="26"/>
    </row>
    <row r="27" spans="2:11" ht="15" x14ac:dyDescent="0.2">
      <c r="B27" s="25" t="s">
        <v>202</v>
      </c>
      <c r="C27" s="164"/>
      <c r="D27" s="165"/>
      <c r="E27" s="165"/>
      <c r="F27" s="165"/>
      <c r="G27" s="165"/>
      <c r="H27" s="165"/>
      <c r="I27" s="165"/>
      <c r="J27" s="166"/>
    </row>
    <row r="28" spans="2:11" ht="15" x14ac:dyDescent="0.2">
      <c r="B28" s="25" t="s">
        <v>200</v>
      </c>
      <c r="C28" s="164"/>
      <c r="D28" s="165"/>
      <c r="E28" s="165"/>
      <c r="F28" s="165"/>
      <c r="G28" s="165"/>
      <c r="H28" s="165"/>
      <c r="I28" s="165"/>
      <c r="J28" s="166"/>
    </row>
    <row r="29" spans="2:11" ht="15" x14ac:dyDescent="0.2">
      <c r="B29" s="25" t="s">
        <v>201</v>
      </c>
      <c r="C29" s="164"/>
      <c r="D29" s="165"/>
      <c r="E29" s="165"/>
      <c r="F29" s="165"/>
      <c r="G29" s="165"/>
      <c r="H29" s="165"/>
      <c r="I29" s="165"/>
      <c r="J29" s="166"/>
    </row>
    <row r="30" spans="2:11" ht="15" x14ac:dyDescent="0.2">
      <c r="B30" s="25" t="s">
        <v>203</v>
      </c>
      <c r="C30" s="164"/>
      <c r="D30" s="165"/>
      <c r="E30" s="165"/>
      <c r="F30" s="165"/>
      <c r="G30" s="165"/>
      <c r="H30" s="165"/>
      <c r="I30" s="165"/>
      <c r="J30" s="166"/>
    </row>
    <row r="31" spans="2:11" ht="15" customHeight="1" x14ac:dyDescent="0.2">
      <c r="B31" s="25" t="s">
        <v>204</v>
      </c>
      <c r="C31" s="167"/>
      <c r="D31" s="168"/>
      <c r="E31" s="169"/>
      <c r="F31" s="33"/>
      <c r="G31" s="33"/>
      <c r="H31" s="33"/>
      <c r="I31" s="33"/>
      <c r="J31" s="33"/>
    </row>
    <row r="32" spans="2:11" ht="15" customHeight="1" x14ac:dyDescent="0.2">
      <c r="B32" s="25" t="s">
        <v>205</v>
      </c>
      <c r="C32" s="167"/>
      <c r="D32" s="168"/>
      <c r="E32" s="169"/>
      <c r="F32" s="33"/>
      <c r="G32" s="33"/>
      <c r="H32" s="33"/>
      <c r="I32" s="33"/>
      <c r="J32" s="33"/>
    </row>
    <row r="34" spans="2:11" ht="21.75" thickBot="1" x14ac:dyDescent="0.4">
      <c r="B34" s="23" t="s">
        <v>293</v>
      </c>
      <c r="C34" s="23"/>
      <c r="D34" s="23"/>
      <c r="E34" s="23"/>
      <c r="F34" s="23"/>
      <c r="G34" s="23"/>
      <c r="H34" s="23"/>
      <c r="I34" s="23"/>
      <c r="J34" s="23"/>
      <c r="K34" s="23"/>
    </row>
    <row r="35" spans="2:11" ht="7.5" customHeight="1" x14ac:dyDescent="0.3">
      <c r="B35" s="28"/>
    </row>
    <row r="36" spans="2:11" ht="12.75" customHeight="1" x14ac:dyDescent="0.3">
      <c r="B36" s="28"/>
      <c r="C36" s="94" t="s">
        <v>248</v>
      </c>
    </row>
    <row r="37" spans="2:11" x14ac:dyDescent="0.2">
      <c r="B37" s="29">
        <f>IFERROR(VLOOKUP(select_hfq,[2]Selectors!A17:B19,2,0),0)</f>
        <v>0</v>
      </c>
      <c r="C37" s="129" t="s">
        <v>153</v>
      </c>
    </row>
    <row r="38" spans="2:11" x14ac:dyDescent="0.2">
      <c r="B38" s="29"/>
      <c r="C38" s="95" t="s">
        <v>309</v>
      </c>
    </row>
    <row r="40" spans="2:11" ht="12.75" customHeight="1" x14ac:dyDescent="0.3">
      <c r="B40" s="28"/>
      <c r="C40" s="94" t="s">
        <v>243</v>
      </c>
    </row>
    <row r="41" spans="2:11" x14ac:dyDescent="0.2">
      <c r="B41" s="29">
        <f>IFERROR(VLOOKUP(select_hfq,[2]Selectors!A21:B23,2,0),0)</f>
        <v>0</v>
      </c>
      <c r="C41" s="129" t="s">
        <v>153</v>
      </c>
    </row>
    <row r="42" spans="2:11" x14ac:dyDescent="0.2">
      <c r="B42" s="29"/>
      <c r="C42" s="159" t="s">
        <v>242</v>
      </c>
    </row>
    <row r="43" spans="2:11" x14ac:dyDescent="0.2">
      <c r="B43" s="29"/>
      <c r="C43" s="95"/>
    </row>
    <row r="44" spans="2:11" ht="12.75" customHeight="1" x14ac:dyDescent="0.3">
      <c r="B44" s="28"/>
      <c r="C44" s="94" t="s">
        <v>244</v>
      </c>
    </row>
    <row r="45" spans="2:11" x14ac:dyDescent="0.2">
      <c r="B45" s="29">
        <f>IFERROR(VLOOKUP(select_hfq,[2]Selectors!A25:B27,2,0),0)</f>
        <v>0</v>
      </c>
      <c r="C45" s="129" t="s">
        <v>153</v>
      </c>
    </row>
    <row r="46" spans="2:11" x14ac:dyDescent="0.2">
      <c r="B46" s="29"/>
      <c r="C46" s="159" t="s">
        <v>242</v>
      </c>
    </row>
    <row r="47" spans="2:11" ht="7.5" customHeight="1" x14ac:dyDescent="0.2">
      <c r="B47" s="29"/>
      <c r="C47" s="95"/>
    </row>
    <row r="48" spans="2:11" ht="21.75" thickBot="1" x14ac:dyDescent="0.4">
      <c r="B48" s="23" t="s">
        <v>193</v>
      </c>
      <c r="C48" s="23"/>
      <c r="D48" s="23"/>
      <c r="E48" s="23"/>
      <c r="F48" s="23"/>
      <c r="G48" s="23"/>
      <c r="H48" s="23"/>
      <c r="I48" s="23"/>
      <c r="J48" s="23"/>
      <c r="K48" s="23"/>
    </row>
    <row r="49" spans="2:11" ht="7.5" customHeight="1" x14ac:dyDescent="0.2"/>
    <row r="50" spans="2:11" x14ac:dyDescent="0.2">
      <c r="C50" s="129" t="s">
        <v>153</v>
      </c>
      <c r="D50" s="21" t="s">
        <v>310</v>
      </c>
    </row>
    <row r="52" spans="2:11" ht="21.75" thickBot="1" x14ac:dyDescent="0.4">
      <c r="B52" s="23" t="s">
        <v>156</v>
      </c>
      <c r="C52" s="23"/>
      <c r="D52" s="23"/>
      <c r="E52" s="23"/>
      <c r="F52" s="23"/>
      <c r="G52" s="23"/>
      <c r="H52" s="23"/>
      <c r="I52" s="23"/>
      <c r="J52" s="23"/>
      <c r="K52" s="23"/>
    </row>
    <row r="53" spans="2:11" ht="7.5" customHeight="1" x14ac:dyDescent="0.2"/>
    <row r="54" spans="2:11" x14ac:dyDescent="0.2">
      <c r="C54" s="170" t="s">
        <v>153</v>
      </c>
      <c r="D54" s="171"/>
      <c r="E54" s="21" t="s">
        <v>311</v>
      </c>
    </row>
    <row r="57" spans="2:11" ht="21.75" thickBot="1" x14ac:dyDescent="0.4">
      <c r="B57" s="23" t="s">
        <v>165</v>
      </c>
      <c r="C57" s="23"/>
      <c r="D57" s="23"/>
      <c r="E57" s="23"/>
      <c r="F57" s="23"/>
      <c r="G57" s="23"/>
      <c r="H57" s="23"/>
      <c r="I57" s="23"/>
      <c r="J57" s="23"/>
      <c r="K57" s="23"/>
    </row>
    <row r="59" spans="2:11" ht="27" customHeight="1" x14ac:dyDescent="0.2">
      <c r="C59" s="160" t="s">
        <v>294</v>
      </c>
      <c r="D59" s="160"/>
      <c r="E59" s="160"/>
      <c r="F59" s="160"/>
      <c r="G59" s="160"/>
      <c r="H59" s="160"/>
      <c r="I59" s="160"/>
    </row>
    <row r="60" spans="2:11" x14ac:dyDescent="0.2">
      <c r="C60" s="161" t="s">
        <v>189</v>
      </c>
      <c r="D60" s="161"/>
      <c r="E60" s="161"/>
      <c r="F60" s="161"/>
      <c r="G60" s="161"/>
      <c r="H60" s="161"/>
      <c r="I60" s="161"/>
    </row>
    <row r="62" spans="2:11" ht="15" x14ac:dyDescent="0.25">
      <c r="C62" s="30" t="s">
        <v>170</v>
      </c>
      <c r="D62" s="31"/>
      <c r="E62" s="31"/>
      <c r="F62" s="31"/>
      <c r="G62" s="30" t="s">
        <v>169</v>
      </c>
      <c r="H62" s="31"/>
      <c r="I62" s="31"/>
      <c r="J62" s="32"/>
    </row>
    <row r="63" spans="2:11" ht="7.5" customHeight="1" x14ac:dyDescent="0.2">
      <c r="C63" s="31"/>
      <c r="D63" s="31"/>
      <c r="E63" s="31"/>
      <c r="F63" s="31"/>
      <c r="G63" s="31"/>
      <c r="H63" s="31"/>
      <c r="I63" s="31"/>
      <c r="J63" s="32"/>
    </row>
    <row r="64" spans="2:11" x14ac:dyDescent="0.2">
      <c r="C64" s="109"/>
      <c r="D64" s="31" t="s">
        <v>166</v>
      </c>
      <c r="E64" s="31"/>
      <c r="F64" s="31"/>
      <c r="G64" s="109"/>
      <c r="H64" s="31" t="s">
        <v>168</v>
      </c>
      <c r="I64" s="31"/>
      <c r="J64" s="32"/>
    </row>
    <row r="65" spans="3:10" x14ac:dyDescent="0.2">
      <c r="C65" s="109"/>
      <c r="D65" s="31" t="s">
        <v>167</v>
      </c>
      <c r="E65" s="31"/>
      <c r="F65" s="31"/>
      <c r="G65" s="109"/>
      <c r="H65" s="31" t="s">
        <v>167</v>
      </c>
      <c r="I65" s="31"/>
      <c r="J65" s="32"/>
    </row>
    <row r="66" spans="3:10" ht="13.5" thickBot="1" x14ac:dyDescent="0.25">
      <c r="C66" s="39" t="str">
        <f>Calculations!C30</f>
        <v/>
      </c>
      <c r="D66" s="31" t="s">
        <v>307</v>
      </c>
      <c r="E66" s="31"/>
      <c r="F66" s="31"/>
      <c r="G66" s="39" t="str">
        <f>Calculations!G30</f>
        <v/>
      </c>
      <c r="H66" s="31" t="s">
        <v>295</v>
      </c>
      <c r="I66" s="31"/>
      <c r="J66" s="32"/>
    </row>
    <row r="67" spans="3:10" ht="16.5" thickBot="1" x14ac:dyDescent="0.3">
      <c r="C67" s="88" t="str">
        <f>Calculations!C36</f>
        <v>N/A</v>
      </c>
      <c r="D67" s="58" t="s">
        <v>177</v>
      </c>
      <c r="G67" s="88" t="str">
        <f>Calculations!G36</f>
        <v>N/A</v>
      </c>
      <c r="H67" s="58" t="s">
        <v>177</v>
      </c>
    </row>
    <row r="69" spans="3:10" ht="15" x14ac:dyDescent="0.25">
      <c r="C69" s="30" t="s">
        <v>173</v>
      </c>
      <c r="D69" s="31"/>
      <c r="G69" s="30" t="s">
        <v>174</v>
      </c>
      <c r="H69" s="31"/>
    </row>
    <row r="70" spans="3:10" ht="7.5" customHeight="1" x14ac:dyDescent="0.2">
      <c r="C70" s="31"/>
      <c r="D70" s="31"/>
      <c r="G70" s="31"/>
      <c r="H70" s="31"/>
    </row>
    <row r="71" spans="3:10" x14ac:dyDescent="0.2">
      <c r="C71" s="109"/>
      <c r="D71" s="31" t="s">
        <v>168</v>
      </c>
      <c r="G71" s="109"/>
      <c r="H71" s="31" t="s">
        <v>176</v>
      </c>
    </row>
    <row r="72" spans="3:10" x14ac:dyDescent="0.2">
      <c r="C72" s="109"/>
      <c r="D72" s="31" t="s">
        <v>167</v>
      </c>
      <c r="G72" s="109"/>
      <c r="H72" s="31" t="s">
        <v>167</v>
      </c>
    </row>
    <row r="73" spans="3:10" x14ac:dyDescent="0.2">
      <c r="C73" s="109"/>
      <c r="D73" s="31" t="s">
        <v>188</v>
      </c>
      <c r="G73" s="109"/>
      <c r="H73" s="31" t="s">
        <v>188</v>
      </c>
    </row>
    <row r="74" spans="3:10" ht="13.5" thickBot="1" x14ac:dyDescent="0.25">
      <c r="C74" s="39">
        <f>Calculations!C44</f>
        <v>0</v>
      </c>
      <c r="D74" s="31" t="s">
        <v>192</v>
      </c>
      <c r="G74" s="39">
        <f>Calculations!G44</f>
        <v>0</v>
      </c>
      <c r="H74" s="31" t="s">
        <v>192</v>
      </c>
    </row>
    <row r="75" spans="3:10" ht="16.5" thickBot="1" x14ac:dyDescent="0.3">
      <c r="C75" s="88" t="str">
        <f>Calculations!C50</f>
        <v>N/A</v>
      </c>
      <c r="D75" s="58" t="s">
        <v>177</v>
      </c>
      <c r="G75" s="88" t="str">
        <f>Calculations!G50</f>
        <v>N/A</v>
      </c>
      <c r="H75" s="58" t="s">
        <v>177</v>
      </c>
    </row>
    <row r="77" spans="3:10" ht="15" x14ac:dyDescent="0.25">
      <c r="C77" s="30" t="s">
        <v>175</v>
      </c>
      <c r="D77" s="31"/>
    </row>
    <row r="78" spans="3:10" ht="7.5" customHeight="1" x14ac:dyDescent="0.2">
      <c r="C78" s="31"/>
      <c r="D78" s="31"/>
    </row>
    <row r="79" spans="3:10" x14ac:dyDescent="0.2">
      <c r="C79" s="109"/>
      <c r="D79" s="31" t="s">
        <v>168</v>
      </c>
    </row>
    <row r="80" spans="3:10" x14ac:dyDescent="0.2">
      <c r="C80" s="109"/>
      <c r="D80" s="31" t="s">
        <v>167</v>
      </c>
    </row>
    <row r="81" spans="3:4" x14ac:dyDescent="0.2">
      <c r="C81" s="109"/>
      <c r="D81" s="31" t="s">
        <v>188</v>
      </c>
    </row>
    <row r="82" spans="3:4" ht="13.5" thickBot="1" x14ac:dyDescent="0.25">
      <c r="C82" s="39">
        <f>Calculations!C58</f>
        <v>0</v>
      </c>
      <c r="D82" s="31" t="s">
        <v>192</v>
      </c>
    </row>
    <row r="83" spans="3:4" ht="16.5" thickBot="1" x14ac:dyDescent="0.3">
      <c r="C83" s="88" t="str">
        <f>Calculations!C64</f>
        <v>N/A</v>
      </c>
      <c r="D83" s="58" t="s">
        <v>177</v>
      </c>
    </row>
  </sheetData>
  <sheetProtection algorithmName="SHA-512" hashValue="8cqQIhwd/GMWBC3OtGuj3RtiPOydmloNbmkEaQiiZf1PXYS43ERMGKOzFV8sNZPy6oOTHmmc2o7HRFsHVqj1og==" saltValue="VoX+Y6uoixvDapF/R66eIg==" spinCount="100000" sheet="1" selectLockedCells="1"/>
  <mergeCells count="13">
    <mergeCell ref="C59:I59"/>
    <mergeCell ref="C60:I60"/>
    <mergeCell ref="B5:K14"/>
    <mergeCell ref="C18:J18"/>
    <mergeCell ref="C22:J22"/>
    <mergeCell ref="C23:J23"/>
    <mergeCell ref="C27:J27"/>
    <mergeCell ref="C28:J28"/>
    <mergeCell ref="C29:J29"/>
    <mergeCell ref="C30:J30"/>
    <mergeCell ref="C31:E31"/>
    <mergeCell ref="C32:E32"/>
    <mergeCell ref="C54:D54"/>
  </mergeCells>
  <conditionalFormatting sqref="G62:J67">
    <cfRule type="expression" dxfId="58" priority="127">
      <formula>OR($C$54="Employment", $C$54="Mixed Use")</formula>
    </cfRule>
  </conditionalFormatting>
  <conditionalFormatting sqref="C77:E83">
    <cfRule type="expression" dxfId="57" priority="125">
      <formula>OR($C$54="Institutional", $C$54="Mixed Use")</formula>
    </cfRule>
  </conditionalFormatting>
  <conditionalFormatting sqref="G69:I75">
    <cfRule type="expression" dxfId="56" priority="124">
      <formula>OR($C$54="Educational", $C$54="Mixed Use")</formula>
    </cfRule>
  </conditionalFormatting>
  <conditionalFormatting sqref="C62:E67">
    <cfRule type="expression" dxfId="55" priority="112">
      <formula>OR($C$54="Residential", $C$54="Mixed Use")</formula>
    </cfRule>
  </conditionalFormatting>
  <conditionalFormatting sqref="C69:F7473">
    <cfRule type="expression" dxfId="54" priority="33">
      <formula>OR($C$54="Commercial", $C$54="Mixed Use")</formula>
    </cfRule>
  </conditionalFormatting>
  <dataValidations count="2">
    <dataValidation type="whole" allowBlank="1" showInputMessage="1" showErrorMessage="1" sqref="C79:C82 G71:G74 C72:C74">
      <formula1>-1</formula1>
      <formula2>9.99999999999999E+21</formula2>
    </dataValidation>
    <dataValidation type="whole" allowBlank="1" showInputMessage="1" showErrorMessage="1" sqref="C64:C66 G64:G65 C71">
      <formula1>1</formula1>
      <formula2>9.99999999999999E+21</formula2>
    </dataValidation>
  </dataValidations>
  <hyperlinks>
    <hyperlink ref="C60" r:id="rId1" display="https://library.municode.com/wi/madison/codes/code_of_ordinances?nodeId=COORMAWIVOIICH20--31_CH28ZOCOOR_SUBCHAPTER_28IGERE_28.141PALOST"/>
    <hyperlink ref="C42" r:id="rId2"/>
    <hyperlink ref="C46" r:id="rId3"/>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14:formula1>
            <xm:f>Toggles!$A$9:$A$15</xm:f>
          </x14:formula1>
          <xm:sqref>C54</xm:sqref>
        </x14:dataValidation>
        <x14:dataValidation type="list" allowBlank="1" showInputMessage="1" showErrorMessage="1">
          <x14:formula1>
            <xm:f>Toggles!$A$4:$A$6</xm:f>
          </x14:formula1>
          <xm:sqref>C37 C41 C45</xm:sqref>
        </x14:dataValidation>
        <x14:dataValidation type="list" allowBlank="1" showInputMessage="1" showErrorMessage="1">
          <x14:formula1>
            <xm:f>Toggles!$A$18:$A$22</xm:f>
          </x14:formula1>
          <xm:sqref>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M64"/>
  <sheetViews>
    <sheetView topLeftCell="A34" workbookViewId="0">
      <selection activeCell="C77" sqref="C77"/>
    </sheetView>
  </sheetViews>
  <sheetFormatPr defaultColWidth="9.140625" defaultRowHeight="12.75" x14ac:dyDescent="0.2"/>
  <cols>
    <col min="1" max="1" width="3.5703125" style="21" customWidth="1"/>
    <col min="2" max="2" width="9.5703125" style="21" customWidth="1"/>
    <col min="3" max="3" width="20.85546875" style="21" customWidth="1"/>
    <col min="4" max="6" width="9.140625" style="21"/>
    <col min="7" max="7" width="20.85546875" style="21" customWidth="1"/>
    <col min="8" max="10" width="9.140625" style="21"/>
    <col min="11" max="11" width="3.5703125" style="21" customWidth="1"/>
    <col min="12" max="12" width="9.140625" style="21"/>
    <col min="13" max="13" width="10.140625" style="21" customWidth="1"/>
    <col min="14" max="16384" width="9.140625" style="21"/>
  </cols>
  <sheetData>
    <row r="2" spans="2:11" ht="21.75" thickBot="1" x14ac:dyDescent="0.4">
      <c r="B2" s="23" t="s">
        <v>293</v>
      </c>
      <c r="C2" s="23"/>
      <c r="D2" s="23"/>
      <c r="E2" s="23"/>
      <c r="F2" s="23"/>
      <c r="G2" s="23"/>
      <c r="H2" s="23"/>
      <c r="I2" s="23"/>
      <c r="J2" s="23"/>
      <c r="K2" s="23"/>
    </row>
    <row r="3" spans="2:11" ht="7.5" customHeight="1" x14ac:dyDescent="0.3">
      <c r="B3" s="28"/>
    </row>
    <row r="4" spans="2:11" ht="12.75" customHeight="1" x14ac:dyDescent="0.3">
      <c r="B4" s="28"/>
      <c r="C4" s="94" t="s">
        <v>248</v>
      </c>
    </row>
    <row r="5" spans="2:11" x14ac:dyDescent="0.2">
      <c r="B5" s="29">
        <f>IFERROR(VLOOKUP(select_hfq,[2]Selectors!A17:B19,2,0),0)</f>
        <v>0</v>
      </c>
      <c r="C5" s="21" t="str">
        <f>'Step 1 - Project Information'!C37</f>
        <v>Please Select an Option</v>
      </c>
    </row>
    <row r="7" spans="2:11" ht="12.75" customHeight="1" x14ac:dyDescent="0.3">
      <c r="B7" s="28"/>
      <c r="C7" s="94" t="s">
        <v>243</v>
      </c>
    </row>
    <row r="8" spans="2:11" x14ac:dyDescent="0.2">
      <c r="B8" s="29">
        <f>IFERROR(VLOOKUP(select_hfq,[2]Selectors!A21:B23,2,0),0)</f>
        <v>0</v>
      </c>
      <c r="C8" s="21" t="str">
        <f>'Step 1 - Project Information'!C41</f>
        <v>Please Select an Option</v>
      </c>
    </row>
    <row r="9" spans="2:11" x14ac:dyDescent="0.2">
      <c r="B9" s="29"/>
      <c r="C9" s="95"/>
    </row>
    <row r="10" spans="2:11" ht="12.75" customHeight="1" x14ac:dyDescent="0.3">
      <c r="B10" s="28"/>
      <c r="C10" s="94" t="s">
        <v>244</v>
      </c>
    </row>
    <row r="11" spans="2:11" x14ac:dyDescent="0.2">
      <c r="B11" s="29">
        <f>IFERROR(VLOOKUP(select_hfq,[2]Selectors!A25:B27,2,0),0)</f>
        <v>0</v>
      </c>
      <c r="C11" s="21" t="str">
        <f>'Step 1 - Project Information'!C45</f>
        <v>Please Select an Option</v>
      </c>
    </row>
    <row r="12" spans="2:11" x14ac:dyDescent="0.2">
      <c r="B12" s="29"/>
      <c r="C12" s="95"/>
    </row>
    <row r="13" spans="2:11" ht="21.75" thickBot="1" x14ac:dyDescent="0.4">
      <c r="B13" s="23" t="s">
        <v>193</v>
      </c>
      <c r="C13" s="23"/>
      <c r="D13" s="23"/>
      <c r="E13" s="23"/>
      <c r="F13" s="23"/>
      <c r="G13" s="23"/>
      <c r="H13" s="23"/>
      <c r="I13" s="23"/>
      <c r="J13" s="23"/>
      <c r="K13" s="23"/>
    </row>
    <row r="14" spans="2:11" ht="7.5" customHeight="1" x14ac:dyDescent="0.2"/>
    <row r="15" spans="2:11" x14ac:dyDescent="0.2">
      <c r="C15" s="21" t="str">
        <f>'Step 1 - Project Information'!C50</f>
        <v>Please Select an Option</v>
      </c>
      <c r="D15" s="21" t="s">
        <v>194</v>
      </c>
    </row>
    <row r="17" spans="2:13" ht="21.75" thickBot="1" x14ac:dyDescent="0.4">
      <c r="B17" s="23" t="s">
        <v>156</v>
      </c>
      <c r="C17" s="23"/>
      <c r="D17" s="23"/>
      <c r="E17" s="23"/>
      <c r="F17" s="23"/>
      <c r="G17" s="23"/>
      <c r="H17" s="23"/>
      <c r="I17" s="23"/>
      <c r="J17" s="23"/>
      <c r="K17" s="23"/>
    </row>
    <row r="18" spans="2:13" ht="7.5" customHeight="1" x14ac:dyDescent="0.2"/>
    <row r="19" spans="2:13" x14ac:dyDescent="0.2">
      <c r="C19" s="21" t="str">
        <f>'Step 1 - Project Information'!C54</f>
        <v>Please Select an Option</v>
      </c>
      <c r="D19" s="21" t="s">
        <v>155</v>
      </c>
    </row>
    <row r="20" spans="2:13" x14ac:dyDescent="0.2">
      <c r="C20" s="21" t="e">
        <f>'Step 1 - Project Information'!#REF!</f>
        <v>#REF!</v>
      </c>
    </row>
    <row r="22" spans="2:13" ht="21.75" thickBot="1" x14ac:dyDescent="0.4">
      <c r="B22" s="23" t="s">
        <v>165</v>
      </c>
      <c r="C22" s="23"/>
      <c r="D22" s="23"/>
      <c r="E22" s="23"/>
      <c r="F22" s="23"/>
      <c r="G22" s="23"/>
      <c r="H22" s="23"/>
      <c r="I22" s="23"/>
      <c r="J22" s="23"/>
      <c r="K22" s="23"/>
    </row>
    <row r="25" spans="2:13" ht="15" x14ac:dyDescent="0.25">
      <c r="C25" s="30" t="s">
        <v>170</v>
      </c>
      <c r="D25" s="31"/>
      <c r="E25" s="31"/>
      <c r="F25" s="31"/>
      <c r="G25" s="30" t="s">
        <v>169</v>
      </c>
      <c r="H25" s="31"/>
      <c r="I25" s="31"/>
      <c r="J25" s="32"/>
    </row>
    <row r="26" spans="2:13" ht="7.5" customHeight="1" x14ac:dyDescent="0.2">
      <c r="C26" s="31"/>
      <c r="D26" s="31"/>
      <c r="E26" s="31"/>
      <c r="F26" s="31"/>
      <c r="G26" s="31"/>
      <c r="H26" s="31"/>
      <c r="I26" s="31"/>
      <c r="J26" s="32"/>
    </row>
    <row r="27" spans="2:13" x14ac:dyDescent="0.2">
      <c r="C27" s="109">
        <f>'Step 1 - Project Information'!C64</f>
        <v>0</v>
      </c>
      <c r="D27" s="31" t="s">
        <v>166</v>
      </c>
      <c r="E27" s="31"/>
      <c r="F27" s="31"/>
      <c r="G27" s="109">
        <f>'Step 1 - Project Information'!G64</f>
        <v>0</v>
      </c>
      <c r="H27" s="31" t="s">
        <v>168</v>
      </c>
      <c r="I27" s="31"/>
      <c r="J27" s="32"/>
    </row>
    <row r="28" spans="2:13" x14ac:dyDescent="0.2">
      <c r="C28" s="41">
        <f>'TDM Tables'!K5</f>
        <v>1</v>
      </c>
      <c r="D28" s="31" t="s">
        <v>191</v>
      </c>
      <c r="E28" s="31"/>
      <c r="F28" s="31"/>
      <c r="G28" s="41">
        <f>'TDM Tables'!K6</f>
        <v>1</v>
      </c>
      <c r="H28" s="31" t="s">
        <v>191</v>
      </c>
      <c r="I28" s="31"/>
      <c r="J28" s="32"/>
    </row>
    <row r="29" spans="2:13" x14ac:dyDescent="0.2">
      <c r="C29" s="109">
        <f>'Step 1 - Project Information'!C65</f>
        <v>0</v>
      </c>
      <c r="D29" s="31" t="s">
        <v>167</v>
      </c>
      <c r="E29" s="31"/>
      <c r="F29" s="31"/>
      <c r="G29" s="109">
        <f>'Step 1 - Project Information'!G65</f>
        <v>0</v>
      </c>
      <c r="H29" s="31" t="s">
        <v>167</v>
      </c>
      <c r="I29" s="31"/>
      <c r="J29" s="32"/>
    </row>
    <row r="30" spans="2:13" x14ac:dyDescent="0.2">
      <c r="C30" s="130" t="str">
        <f>IFERROR(C29/C27,"")</f>
        <v/>
      </c>
      <c r="D30" s="31" t="s">
        <v>172</v>
      </c>
      <c r="G30" s="130" t="str">
        <f>IFERROR(G29/(G27/500),"")</f>
        <v/>
      </c>
      <c r="H30" s="31" t="s">
        <v>295</v>
      </c>
      <c r="L30" s="102"/>
    </row>
    <row r="31" spans="2:13" ht="15" x14ac:dyDescent="0.25">
      <c r="C31" s="131">
        <f>IF('TDM Tables'!B6=TRUE,'TDM Tables'!A6,
(IF('TDM Tables'!B7=TRUE,'TDM Tables'!A7,
(IF('TDM Tables'!B8=TRUE,'TDM Tables'!A8,
(IF('TDM Tables'!B9=TRUE,'TDM Tables'!A9,
(IF('TDM Tables'!B10=TRUE,'TDM Tables'!A10,
(IF('TDM Tables'!B11=TRUE,'TDM Tables'!A11
)))))))))))</f>
        <v>6</v>
      </c>
      <c r="D31" s="60" t="s">
        <v>249</v>
      </c>
      <c r="G31" s="131">
        <f>IF('TDM Tables'!B15=TRUE,'TDM Tables'!A15,
(IF('TDM Tables'!B16=TRUE,'TDM Tables'!A16,
(IF('TDM Tables'!B17=TRUE,'TDM Tables'!A17,
(IF('TDM Tables'!B18=TRUE,'TDM Tables'!A18,
(IF('TDM Tables'!B19=TRUE,'TDM Tables'!A19,
(IF('TDM Tables'!B20=TRUE,'TDM Tables'!A20
)))))))))))</f>
        <v>6</v>
      </c>
      <c r="H31" s="60" t="s">
        <v>249</v>
      </c>
      <c r="M31" s="30"/>
    </row>
    <row r="32" spans="2:13" ht="15" customHeight="1" x14ac:dyDescent="0.25">
      <c r="C32" s="132" t="e">
        <f>(INDEX('TDM Tables'!$D$6:$I$11,MATCH(Calculations!C31,'TDM Tables'!$D$4:$I$4,0),MATCH(Calculations!C28,'TDM Tables'!A6:A11,0)))*(IF(C15=Toggles!A19,Toggles!B19,(IF(C15=Toggles!A20,Toggles!B20,(IF(C15=Toggles!A21,Toggles!B21,(IF(C15=Toggles!A22,Toggles!B22))))))))</f>
        <v>#VALUE!</v>
      </c>
      <c r="D32" s="60" t="s">
        <v>223</v>
      </c>
      <c r="E32" s="30"/>
      <c r="F32" s="30"/>
      <c r="G32" s="132" t="e">
        <f>INDEX('TDM Tables'!$D$15:$I$20,MATCH(Calculations!G31,'TDM Tables'!$D$13:$I$13,0),MATCH(Calculations!G28,'TDM Tables'!$A$15:$A$20,0))*(IF(C15=Toggles!A19,Toggles!B19,(IF(C15=Toggles!A20,Toggles!B20,(IF(C15=Toggles!A21,Toggles!B21,(IF(C15=Toggles!A22,Toggles!B22))))))))</f>
        <v>#VALUE!</v>
      </c>
      <c r="H32" s="60" t="s">
        <v>223</v>
      </c>
      <c r="M32" s="57"/>
    </row>
    <row r="33" spans="3:13" ht="15" x14ac:dyDescent="0.25">
      <c r="C33" s="132" t="b">
        <f>IF($C$15=Toggles!A19,Toggles!B19,
IF($C$15=Toggles!A20,Toggles!B20,
IF($C$15=Toggles!A21,Toggles!B21,
IF($C$15=Toggles!A22,Toggles!B22))))</f>
        <v>0</v>
      </c>
      <c r="D33" s="60" t="s">
        <v>296</v>
      </c>
      <c r="E33" s="30"/>
      <c r="F33" s="30"/>
      <c r="G33" s="132" t="b">
        <f>IF($C$15=Toggles!$A$19,Toggles!$B$19,
IF($C$15=Toggles!$A$20,Toggles!$B$20,
IF($C$15=Toggles!$A$21,Toggles!$B$21,
IF($C$15=Toggles!$A$22,Toggles!$B$22))))</f>
        <v>0</v>
      </c>
      <c r="H33" s="60" t="s">
        <v>296</v>
      </c>
      <c r="M33" s="57"/>
    </row>
    <row r="34" spans="3:13" ht="15" x14ac:dyDescent="0.25">
      <c r="C34" s="132" t="e">
        <f>C32</f>
        <v>#VALUE!</v>
      </c>
      <c r="D34" s="60" t="s">
        <v>314</v>
      </c>
      <c r="E34" s="30"/>
      <c r="F34" s="30"/>
      <c r="G34" s="132" t="e">
        <f>G32</f>
        <v>#VALUE!</v>
      </c>
      <c r="H34" s="60" t="s">
        <v>314</v>
      </c>
      <c r="M34" s="57"/>
    </row>
    <row r="35" spans="3:13" ht="15.75" thickBot="1" x14ac:dyDescent="0.3">
      <c r="C35" s="132" t="str">
        <f>IF(SUM(COUNTIF(C19,{"Residential","Mixed Use"})),"x","")</f>
        <v/>
      </c>
      <c r="D35" s="60" t="s">
        <v>224</v>
      </c>
      <c r="E35" s="30"/>
      <c r="F35" s="30"/>
      <c r="G35" s="132" t="str">
        <f>IF(SUM(COUNTIF($C$19,{"Employment","Mixed Use"})),"x","")</f>
        <v/>
      </c>
      <c r="H35" s="60" t="s">
        <v>224</v>
      </c>
      <c r="M35" s="57"/>
    </row>
    <row r="36" spans="3:13" ht="16.5" thickBot="1" x14ac:dyDescent="0.3">
      <c r="C36" s="88" t="str">
        <f>IFERROR(IF(ISNUMBER(SEARCH("x",C35)),C34,"N/A"),"No TDM Required")</f>
        <v>N/A</v>
      </c>
      <c r="D36" s="58" t="s">
        <v>177</v>
      </c>
      <c r="G36" s="88" t="str">
        <f>IFERROR(IF(ISNUMBER(SEARCH("x",G35)),G34,"N/A"),"No TDM Required")</f>
        <v>N/A</v>
      </c>
      <c r="H36" s="58" t="s">
        <v>177</v>
      </c>
    </row>
    <row r="38" spans="3:13" ht="15" x14ac:dyDescent="0.25">
      <c r="C38" s="30" t="s">
        <v>173</v>
      </c>
      <c r="D38" s="31"/>
      <c r="G38" s="30" t="s">
        <v>174</v>
      </c>
      <c r="H38" s="31"/>
    </row>
    <row r="39" spans="3:13" ht="7.5" customHeight="1" x14ac:dyDescent="0.2">
      <c r="C39" s="31"/>
      <c r="D39" s="31"/>
      <c r="G39" s="31"/>
      <c r="H39" s="31"/>
    </row>
    <row r="40" spans="3:13" x14ac:dyDescent="0.2">
      <c r="C40" s="109">
        <f>'Step 1 - Project Information'!C71</f>
        <v>0</v>
      </c>
      <c r="D40" s="31" t="s">
        <v>168</v>
      </c>
      <c r="G40" s="109">
        <f>'Step 1 - Project Information'!G71</f>
        <v>0</v>
      </c>
      <c r="H40" s="31" t="s">
        <v>176</v>
      </c>
    </row>
    <row r="41" spans="3:13" x14ac:dyDescent="0.2">
      <c r="C41" s="40">
        <f>'TDM Tables'!K7</f>
        <v>2</v>
      </c>
      <c r="D41" s="31" t="s">
        <v>191</v>
      </c>
      <c r="G41" s="40">
        <f>'TDM Tables'!K8</f>
        <v>2</v>
      </c>
      <c r="H41" s="31" t="s">
        <v>191</v>
      </c>
    </row>
    <row r="42" spans="3:13" x14ac:dyDescent="0.2">
      <c r="C42" s="109">
        <f>'Step 1 - Project Information'!C72</f>
        <v>0</v>
      </c>
      <c r="D42" s="31" t="s">
        <v>167</v>
      </c>
      <c r="G42" s="109">
        <f>'Step 1 - Project Information'!G72</f>
        <v>0</v>
      </c>
      <c r="H42" s="31" t="s">
        <v>167</v>
      </c>
    </row>
    <row r="43" spans="3:13" x14ac:dyDescent="0.2">
      <c r="C43" s="109">
        <f>'Step 1 - Project Information'!C73</f>
        <v>0</v>
      </c>
      <c r="D43" s="31" t="s">
        <v>188</v>
      </c>
      <c r="G43" s="109">
        <f>'Step 1 - Project Information'!G73</f>
        <v>0</v>
      </c>
      <c r="H43" s="31" t="s">
        <v>188</v>
      </c>
    </row>
    <row r="44" spans="3:13" x14ac:dyDescent="0.2">
      <c r="C44" s="39">
        <f>IFERROR(C42/C43,0)</f>
        <v>0</v>
      </c>
      <c r="D44" s="31" t="s">
        <v>192</v>
      </c>
      <c r="G44" s="130">
        <f>IFERROR(G42/G43,0)</f>
        <v>0</v>
      </c>
      <c r="H44" s="31" t="s">
        <v>192</v>
      </c>
    </row>
    <row r="45" spans="3:13" x14ac:dyDescent="0.2">
      <c r="C45" s="131">
        <f>IF('TDM Tables'!B24=TRUE,'TDM Tables'!A24,
(IF('TDM Tables'!B25=TRUE,'TDM Tables'!A25,
(IF('TDM Tables'!B26=TRUE,'TDM Tables'!A26,
(IF('TDM Tables'!B27=TRUE,'TDM Tables'!A27,
(IF('TDM Tables'!B28=TRUE,'TDM Tables'!A28,
(IF('TDM Tables'!B29=TRUE,'TDM Tables'!A29
)))))))))))</f>
        <v>1</v>
      </c>
      <c r="D45" s="60" t="s">
        <v>249</v>
      </c>
      <c r="G45" s="131">
        <f>(IF('TDM Tables'!B33=TRUE,'TDM Tables'!A33,
(IF('TDM Tables'!B34=TRUE,'TDM Tables'!A34,
(IF('TDM Tables'!B35=TRUE,'TDM Tables'!A35,
(IF('TDM Tables'!B36=TRUE,'TDM Tables'!A36,
(IF('TDM Tables'!B37=TRUE,'TDM Tables'!A37,
(IF('TDM Tables'!B38=TRUE,'TDM Tables'!A38
))))))))))))</f>
        <v>1</v>
      </c>
      <c r="H45" s="60" t="s">
        <v>249</v>
      </c>
    </row>
    <row r="46" spans="3:13" ht="15" x14ac:dyDescent="0.25">
      <c r="C46" s="132" t="e">
        <f>INDEX('TDM Tables'!$D$24:$I$29,MATCH(Calculations!C45,'TDM Tables'!$D$22:$I$22,0),MATCH(Calculations!C41,'TDM Tables'!A24:A29,0))*(IF(C15=Toggles!A19,Toggles!B19,(IF(C15=Toggles!A20,Toggles!B20,(IF(C15=Toggles!A21,Toggles!B21,(IF(C15=Toggles!A22,Toggles!B22))))))))</f>
        <v>#VALUE!</v>
      </c>
      <c r="D46" s="60" t="s">
        <v>223</v>
      </c>
      <c r="E46" s="30"/>
      <c r="F46" s="30"/>
      <c r="G46" s="132" t="e">
        <f>INDEX('TDM Tables'!$D$33:$I$38,MATCH(Calculations!G45,'TDM Tables'!$D$31:$I$31,0),MATCH(Calculations!G41,'TDM Tables'!$A$33:$A$38,0))*(IF(C15=Toggles!A19,Toggles!B19,(IF(C15=Toggles!A20,Toggles!B20,(IF(C15=Toggles!A21,Toggles!B21,(IF(C15=Toggles!A22,Toggles!B22))))))))</f>
        <v>#VALUE!</v>
      </c>
      <c r="H46" s="60" t="s">
        <v>223</v>
      </c>
      <c r="I46" s="59"/>
    </row>
    <row r="47" spans="3:13" ht="15" x14ac:dyDescent="0.25">
      <c r="C47" s="132" t="b">
        <f>IF($C$15=Toggles!$A$19,Toggles!$B$19,
IF($C$15=Toggles!$A$20,Toggles!$B$20,
IF($C$15=Toggles!$A$21,Toggles!$B$21,
IF($C$15=Toggles!$A$22,Toggles!$B$22))))</f>
        <v>0</v>
      </c>
      <c r="D47" s="60" t="s">
        <v>296</v>
      </c>
      <c r="E47" s="30"/>
      <c r="F47" s="30"/>
      <c r="G47" s="132" t="b">
        <f>IF($C$15=Toggles!$A$19,Toggles!$B$19,
IF($C$15=Toggles!$A$20,Toggles!$B$20,
IF($C$15=Toggles!$A$21,Toggles!$B$21,
IF($C$15=Toggles!$A$22,Toggles!$B$22))))</f>
        <v>0</v>
      </c>
      <c r="H47" s="60" t="s">
        <v>296</v>
      </c>
      <c r="I47" s="59"/>
    </row>
    <row r="48" spans="3:13" ht="15" x14ac:dyDescent="0.25">
      <c r="C48" s="132" t="e">
        <f>C46</f>
        <v>#VALUE!</v>
      </c>
      <c r="D48" s="60" t="s">
        <v>225</v>
      </c>
      <c r="E48" s="30"/>
      <c r="F48" s="30"/>
      <c r="G48" s="132" t="e">
        <f>G46</f>
        <v>#VALUE!</v>
      </c>
      <c r="H48" s="60" t="s">
        <v>314</v>
      </c>
      <c r="I48" s="59"/>
    </row>
    <row r="49" spans="3:13" ht="15.75" thickBot="1" x14ac:dyDescent="0.3">
      <c r="C49" s="132" t="str">
        <f>IF(SUM(COUNTIF($C$19,{"Commercial","Mixed Use"})),"x","")</f>
        <v/>
      </c>
      <c r="D49" s="60" t="s">
        <v>224</v>
      </c>
      <c r="E49" s="30"/>
      <c r="F49" s="30"/>
      <c r="G49" s="132" t="str">
        <f>IF(SUM(COUNTIF($C$19,{"Educational","Mixed Use"})),"x","")</f>
        <v/>
      </c>
      <c r="H49" s="60" t="s">
        <v>224</v>
      </c>
      <c r="I49" s="59"/>
      <c r="M49" s="60"/>
    </row>
    <row r="50" spans="3:13" ht="16.5" thickBot="1" x14ac:dyDescent="0.3">
      <c r="C50" s="88" t="str">
        <f>IFERROR(IF(ISNUMBER(SEARCH("x",C49)),C48,"N/A"),"No TDM Required")</f>
        <v>N/A</v>
      </c>
      <c r="D50" s="58" t="s">
        <v>177</v>
      </c>
      <c r="G50" s="88" t="str">
        <f>IFERROR(IF(ISNUMBER(SEARCH("x",G49)),G48,"N/A"),"No TDM Required")</f>
        <v>N/A</v>
      </c>
      <c r="H50" s="58" t="s">
        <v>177</v>
      </c>
    </row>
    <row r="52" spans="3:13" ht="15" x14ac:dyDescent="0.25">
      <c r="C52" s="30" t="s">
        <v>175</v>
      </c>
      <c r="D52" s="31"/>
    </row>
    <row r="53" spans="3:13" ht="7.5" customHeight="1" x14ac:dyDescent="0.2">
      <c r="C53" s="31"/>
      <c r="D53" s="31"/>
    </row>
    <row r="54" spans="3:13" x14ac:dyDescent="0.2">
      <c r="C54" s="109">
        <f>'Step 1 - Project Information'!C79</f>
        <v>0</v>
      </c>
      <c r="D54" s="31" t="s">
        <v>168</v>
      </c>
    </row>
    <row r="55" spans="3:13" x14ac:dyDescent="0.2">
      <c r="C55" s="110">
        <f>'TDM Tables'!K9</f>
        <v>2</v>
      </c>
      <c r="D55" s="31" t="s">
        <v>191</v>
      </c>
    </row>
    <row r="56" spans="3:13" x14ac:dyDescent="0.2">
      <c r="C56" s="109">
        <f>'Step 1 - Project Information'!C80</f>
        <v>0</v>
      </c>
      <c r="D56" s="31" t="s">
        <v>167</v>
      </c>
    </row>
    <row r="57" spans="3:13" x14ac:dyDescent="0.2">
      <c r="C57" s="109">
        <f>'Step 1 - Project Information'!C81</f>
        <v>0</v>
      </c>
      <c r="D57" s="31" t="s">
        <v>188</v>
      </c>
    </row>
    <row r="58" spans="3:13" x14ac:dyDescent="0.2">
      <c r="C58" s="130">
        <f>IFERROR(C56/C57,0)</f>
        <v>0</v>
      </c>
      <c r="D58" s="31" t="s">
        <v>192</v>
      </c>
    </row>
    <row r="59" spans="3:13" x14ac:dyDescent="0.2">
      <c r="C59" s="131">
        <f>IF('TDM Tables'!B42=TRUE,'TDM Tables'!A42,
(IF('TDM Tables'!B43=TRUE,'TDM Tables'!A43,
(IF('TDM Tables'!B44=TRUE,'TDM Tables'!A44,
(IF('TDM Tables'!B45=TRUE,'TDM Tables'!A45,
(IF('TDM Tables'!B46=TRUE,'TDM Tables'!A46,
(IF('TDM Tables'!B47=TRUE,'TDM Tables'!A47
)))))))))))</f>
        <v>1</v>
      </c>
      <c r="D59" s="31" t="s">
        <v>190</v>
      </c>
    </row>
    <row r="60" spans="3:13" ht="15" customHeight="1" x14ac:dyDescent="0.25">
      <c r="C60" s="132" t="e">
        <f>INDEX('TDM Tables'!$D$42:$I$47,MATCH(Calculations!C59,'TDM Tables'!$D$40:$I$40,0),MATCH(Calculations!C55,'TDM Tables'!$A$42:$A$47,0))*(IF(C15=Toggles!A19,Toggles!B19,(IF(C15=Toggles!A20,Toggles!B20,(IF(C15=Toggles!A21,Toggles!B21,(IF(C15=Toggles!A22,Toggles!B22))))))))</f>
        <v>#VALUE!</v>
      </c>
      <c r="D60" s="60" t="s">
        <v>223</v>
      </c>
      <c r="E60" s="30"/>
      <c r="F60" s="30"/>
    </row>
    <row r="61" spans="3:13" ht="15" x14ac:dyDescent="0.25">
      <c r="C61" s="132" t="b">
        <f>IF($C$15=Toggles!$A$19,Toggles!$B$19,
IF($C$15=Toggles!$A$20,Toggles!$B$20,
IF($C$15=Toggles!$A$21,Toggles!$B$21,
IF($C$15=Toggles!$A$22,Toggles!$B$22))))</f>
        <v>0</v>
      </c>
      <c r="D61" s="60" t="s">
        <v>296</v>
      </c>
      <c r="E61" s="30"/>
      <c r="F61" s="30"/>
    </row>
    <row r="62" spans="3:13" ht="15" x14ac:dyDescent="0.25">
      <c r="C62" s="132" t="e">
        <f>C60</f>
        <v>#VALUE!</v>
      </c>
      <c r="D62" s="60" t="s">
        <v>225</v>
      </c>
      <c r="E62" s="30"/>
      <c r="F62" s="30"/>
    </row>
    <row r="63" spans="3:13" ht="15.75" thickBot="1" x14ac:dyDescent="0.3">
      <c r="C63" s="132" t="str">
        <f>IF(SUM(COUNTIF($C$19,{"Institutional","Mixed Use"})),"x","")</f>
        <v/>
      </c>
      <c r="D63" s="60" t="s">
        <v>224</v>
      </c>
      <c r="E63" s="30"/>
      <c r="F63" s="30"/>
    </row>
    <row r="64" spans="3:13" ht="16.5" thickBot="1" x14ac:dyDescent="0.3">
      <c r="C64" s="88" t="str">
        <f>IFERROR(IF(ISNUMBER(SEARCH("x",C63)),C62,"N/A"),"No TDM Required")</f>
        <v>N/A</v>
      </c>
      <c r="D64" s="58" t="s">
        <v>177</v>
      </c>
    </row>
  </sheetData>
  <conditionalFormatting sqref="G25:J26 H27:J35 G29:G33 G36:J36 G35">
    <cfRule type="expression" dxfId="53" priority="20">
      <formula>OR($C$19="Employment", $C$19="Mixed Use")</formula>
    </cfRule>
  </conditionalFormatting>
  <conditionalFormatting sqref="C52:F56 D57:F57 C58:F61 C63:F63 D62:F62 D64:F64">
    <cfRule type="expression" dxfId="52" priority="19">
      <formula>OR($C$19="Institutional", $C$19="Mixed Use")</formula>
    </cfRule>
  </conditionalFormatting>
  <conditionalFormatting sqref="G38:J47 G49:J50 H48:J48">
    <cfRule type="expression" dxfId="51" priority="18">
      <formula>OR($C$19="Educational", $C$19="Mixed Use")</formula>
    </cfRule>
  </conditionalFormatting>
  <conditionalFormatting sqref="C25:F33 C35:F36 D34:F34">
    <cfRule type="expression" dxfId="50" priority="17">
      <formula>OR($C$19="Residential", $C$19="Mixed Use")</formula>
    </cfRule>
  </conditionalFormatting>
  <conditionalFormatting sqref="C38:F42 D43:F43 C44:F47 C49:F50">
    <cfRule type="expression" dxfId="49" priority="16">
      <formula>OR($C$19="Commercial", $C$19="Mixed Use")</formula>
    </cfRule>
  </conditionalFormatting>
  <conditionalFormatting sqref="G27">
    <cfRule type="expression" dxfId="48" priority="15">
      <formula>OR($C$19="Employment", $C$19="Mixed Use")</formula>
    </cfRule>
  </conditionalFormatting>
  <conditionalFormatting sqref="C43">
    <cfRule type="expression" dxfId="47" priority="14">
      <formula>OR($C$19="Educational", $C$19="Mixed Use")</formula>
    </cfRule>
  </conditionalFormatting>
  <conditionalFormatting sqref="C57">
    <cfRule type="expression" dxfId="46" priority="13">
      <formula>OR($C$19="Educational", $C$19="Mixed Use")</formula>
    </cfRule>
  </conditionalFormatting>
  <conditionalFormatting sqref="G28">
    <cfRule type="expression" dxfId="45" priority="12">
      <formula>OR($C$19="Residential", $C$19="Mixed Use")</formula>
    </cfRule>
  </conditionalFormatting>
  <conditionalFormatting sqref="C34">
    <cfRule type="expression" dxfId="44" priority="7">
      <formula>OR($C$19="Residential", $C$19="Mixed Use")</formula>
    </cfRule>
  </conditionalFormatting>
  <conditionalFormatting sqref="G34">
    <cfRule type="expression" dxfId="43" priority="6">
      <formula>OR($C$19="Employment", $C$19="Mixed Use")</formula>
    </cfRule>
  </conditionalFormatting>
  <conditionalFormatting sqref="G48">
    <cfRule type="expression" dxfId="42" priority="5">
      <formula>OR($C$19="Educational", $C$19="Mixed Use")</formula>
    </cfRule>
  </conditionalFormatting>
  <conditionalFormatting sqref="C48:F48">
    <cfRule type="expression" dxfId="41" priority="4">
      <formula>OR($C$19="Commercial", $C$19="Mixed Use")</formula>
    </cfRule>
  </conditionalFormatting>
  <conditionalFormatting sqref="C62">
    <cfRule type="expression" dxfId="40" priority="3">
      <formula>OR($C$19="Institutional", $C$19="Mixed Use")</formula>
    </cfRule>
  </conditionalFormatting>
  <conditionalFormatting sqref="C64">
    <cfRule type="expression" dxfId="39" priority="1">
      <formula>OR($C$19="Institutional", $C$19="Mixed Use")</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3"/>
  <sheetViews>
    <sheetView workbookViewId="0"/>
  </sheetViews>
  <sheetFormatPr defaultRowHeight="12.75" x14ac:dyDescent="0.2"/>
  <cols>
    <col min="1" max="1" width="6.42578125" style="111" customWidth="1"/>
    <col min="2" max="2" width="9.140625" style="36" customWidth="1"/>
    <col min="3" max="3" width="40.140625" bestFit="1" customWidth="1"/>
    <col min="4" max="4" width="15.140625" customWidth="1"/>
    <col min="5" max="9" width="12.42578125" customWidth="1"/>
    <col min="11" max="11" width="9.140625" customWidth="1"/>
    <col min="12" max="12" width="16.28515625" customWidth="1"/>
    <col min="13" max="13" width="12.85546875" customWidth="1"/>
    <col min="14" max="14" width="16.5703125" customWidth="1"/>
    <col min="15" max="15" width="16" bestFit="1" customWidth="1"/>
    <col min="16" max="17" width="16.85546875" bestFit="1" customWidth="1"/>
    <col min="18" max="18" width="11.42578125" bestFit="1" customWidth="1"/>
  </cols>
  <sheetData>
    <row r="2" spans="1:18" ht="27.75" customHeight="1" x14ac:dyDescent="0.35">
      <c r="B2" s="37" t="s">
        <v>187</v>
      </c>
      <c r="C2" s="172" t="s">
        <v>237</v>
      </c>
      <c r="D2" s="172"/>
      <c r="E2" s="173"/>
      <c r="F2" s="173"/>
      <c r="G2" s="173"/>
      <c r="H2" s="173"/>
      <c r="I2" s="173"/>
      <c r="L2" s="174" t="s">
        <v>274</v>
      </c>
      <c r="M2" s="175"/>
      <c r="N2" s="175"/>
      <c r="O2" s="175"/>
      <c r="P2" s="175"/>
      <c r="Q2" s="175"/>
      <c r="R2" s="175"/>
    </row>
    <row r="3" spans="1:18" x14ac:dyDescent="0.2">
      <c r="A3" s="89"/>
    </row>
    <row r="4" spans="1:18" x14ac:dyDescent="0.2">
      <c r="A4" s="89"/>
      <c r="C4" s="7"/>
      <c r="D4" s="11">
        <v>1</v>
      </c>
      <c r="E4" s="11">
        <v>2</v>
      </c>
      <c r="F4" s="11">
        <v>3</v>
      </c>
      <c r="G4" s="11">
        <v>4</v>
      </c>
      <c r="H4" s="11">
        <v>5</v>
      </c>
      <c r="I4" s="11">
        <v>6</v>
      </c>
      <c r="K4" s="34" t="s">
        <v>181</v>
      </c>
      <c r="L4" s="11"/>
      <c r="M4" s="11">
        <v>1</v>
      </c>
      <c r="N4" s="11">
        <v>2</v>
      </c>
      <c r="O4" s="11">
        <v>3</v>
      </c>
      <c r="P4" s="11">
        <v>4</v>
      </c>
      <c r="Q4" s="11">
        <v>5</v>
      </c>
      <c r="R4" s="11">
        <v>6</v>
      </c>
    </row>
    <row r="5" spans="1:18" x14ac:dyDescent="0.2">
      <c r="A5" s="89"/>
      <c r="B5" s="38" t="s">
        <v>186</v>
      </c>
      <c r="C5" s="11" t="s">
        <v>26</v>
      </c>
      <c r="D5" s="18" t="s">
        <v>182</v>
      </c>
      <c r="E5" s="12" t="s">
        <v>27</v>
      </c>
      <c r="F5" s="12" t="s">
        <v>28</v>
      </c>
      <c r="G5" s="12" t="s">
        <v>29</v>
      </c>
      <c r="H5" s="12" t="s">
        <v>30</v>
      </c>
      <c r="I5" s="12" t="s">
        <v>31</v>
      </c>
      <c r="K5" s="35">
        <f>IF(Calculations!C27&lt;10,1,
(IF(Calculations!C27&lt;26,2,
(IF(Calculations!C27&lt;51,3,
(IF(Calculations!C27&lt;101,4,
(IF(Calculations!C27&lt;150,5,
(IF(Calculations!C27&gt;=150,6)))))))))))</f>
        <v>1</v>
      </c>
      <c r="L5" s="11" t="s">
        <v>26</v>
      </c>
      <c r="M5" s="18" t="s">
        <v>182</v>
      </c>
      <c r="N5" s="16" t="s">
        <v>27</v>
      </c>
      <c r="O5" s="16" t="s">
        <v>28</v>
      </c>
      <c r="P5" s="16" t="s">
        <v>29</v>
      </c>
      <c r="Q5" s="19" t="s">
        <v>30</v>
      </c>
      <c r="R5" s="16" t="s">
        <v>31</v>
      </c>
    </row>
    <row r="6" spans="1:18" x14ac:dyDescent="0.2">
      <c r="A6" s="89">
        <v>1</v>
      </c>
      <c r="B6" s="42" t="b">
        <f>IF(Calculations!C30&lt;0.5,TRUE, FALSE)</f>
        <v>0</v>
      </c>
      <c r="C6" s="13" t="s">
        <v>38</v>
      </c>
      <c r="D6" s="10" t="s">
        <v>50</v>
      </c>
      <c r="E6" s="10" t="s">
        <v>50</v>
      </c>
      <c r="F6" s="10">
        <v>5</v>
      </c>
      <c r="G6" s="10">
        <v>7</v>
      </c>
      <c r="H6" s="10">
        <v>9</v>
      </c>
      <c r="I6" s="10">
        <v>12</v>
      </c>
      <c r="K6" s="35">
        <f>IF(Calculations!G27&lt;10000,1,(IF(Calculations!G27&lt;25001,2,(IF(Calculations!G27&lt;50001,3,(IF(Calculations!G27&lt;100001,4,(IF(Calculations!G27&lt;150001,5,(IF(Calculations!G27&gt;=150000,6)))))))))))</f>
        <v>1</v>
      </c>
      <c r="L6" s="11" t="s">
        <v>32</v>
      </c>
      <c r="M6" s="19" t="s">
        <v>183</v>
      </c>
      <c r="N6" s="16" t="s">
        <v>33</v>
      </c>
      <c r="O6" s="16" t="s">
        <v>34</v>
      </c>
      <c r="P6" s="16" t="s">
        <v>35</v>
      </c>
      <c r="Q6" s="128" t="s">
        <v>36</v>
      </c>
      <c r="R6" s="16" t="s">
        <v>37</v>
      </c>
    </row>
    <row r="7" spans="1:18" x14ac:dyDescent="0.2">
      <c r="A7" s="89">
        <v>2</v>
      </c>
      <c r="B7" s="42" t="b">
        <f>IF(AND(Calculations!C30&gt;=0.5, Calculations!C30&lt;1),TRUE,FALSE)</f>
        <v>0</v>
      </c>
      <c r="C7" s="13" t="s">
        <v>39</v>
      </c>
      <c r="D7" s="10" t="s">
        <v>50</v>
      </c>
      <c r="E7" s="10" t="s">
        <v>50</v>
      </c>
      <c r="F7" s="10">
        <v>9</v>
      </c>
      <c r="G7" s="10">
        <v>12</v>
      </c>
      <c r="H7" s="10">
        <v>15</v>
      </c>
      <c r="I7" s="10">
        <v>17</v>
      </c>
      <c r="K7" s="35">
        <f>IF(Calculations!C40&lt;0,1,(IF(Calculations!C40&lt;40001,2,(IF(Calculations!C40&lt;100001,3,(IF(Calculations!C40&lt;150001,4,(IF(Calculations!C40&lt;200001,5,(IF(Calculations!C40&gt;=200000,6)))))))))))</f>
        <v>2</v>
      </c>
      <c r="L7" s="11" t="s">
        <v>44</v>
      </c>
      <c r="M7" s="18" t="s">
        <v>184</v>
      </c>
      <c r="N7" s="16" t="s">
        <v>45</v>
      </c>
      <c r="O7" s="16" t="s">
        <v>46</v>
      </c>
      <c r="P7" s="16" t="s">
        <v>36</v>
      </c>
      <c r="Q7" s="16" t="s">
        <v>47</v>
      </c>
      <c r="R7" s="16" t="s">
        <v>48</v>
      </c>
    </row>
    <row r="8" spans="1:18" x14ac:dyDescent="0.2">
      <c r="A8" s="89">
        <v>3</v>
      </c>
      <c r="B8" s="42" t="b">
        <f>IF(AND(Calculations!C30&gt;=1, Calculations!C30&lt;1.5),TRUE,FALSE)</f>
        <v>0</v>
      </c>
      <c r="C8" s="13" t="s">
        <v>40</v>
      </c>
      <c r="D8" s="10" t="s">
        <v>50</v>
      </c>
      <c r="E8" s="10">
        <v>12</v>
      </c>
      <c r="F8" s="10">
        <v>15</v>
      </c>
      <c r="G8" s="10">
        <v>17</v>
      </c>
      <c r="H8" s="10">
        <v>19</v>
      </c>
      <c r="I8" s="10">
        <v>22</v>
      </c>
      <c r="K8" s="35">
        <f>IF(Calculations!G40&lt;0,1,(IF(Calculations!G40&lt;501,2,(IF(Calculations!G40&lt;1001,3,(IF(Calculations!G40&lt;2001,4,(IF(Calculations!G40&lt;5001,5,(IF(Calculations!G40&gt;=5000,6)))))))))))</f>
        <v>2</v>
      </c>
      <c r="L8" s="11" t="s">
        <v>162</v>
      </c>
      <c r="M8" s="20" t="s">
        <v>184</v>
      </c>
      <c r="N8" s="17" t="s">
        <v>157</v>
      </c>
      <c r="O8" s="17" t="s">
        <v>158</v>
      </c>
      <c r="P8" s="17" t="s">
        <v>161</v>
      </c>
      <c r="Q8" s="17" t="s">
        <v>159</v>
      </c>
      <c r="R8" s="17" t="s">
        <v>160</v>
      </c>
    </row>
    <row r="9" spans="1:18" x14ac:dyDescent="0.2">
      <c r="A9" s="89">
        <v>4</v>
      </c>
      <c r="B9" s="42" t="b">
        <f>IF(AND(Calculations!C30&gt;=1.5, Calculations!C30&lt;2),TRUE,FALSE)</f>
        <v>0</v>
      </c>
      <c r="C9" s="13" t="s">
        <v>41</v>
      </c>
      <c r="D9" s="10" t="s">
        <v>50</v>
      </c>
      <c r="E9" s="10">
        <v>17</v>
      </c>
      <c r="F9" s="10">
        <v>19</v>
      </c>
      <c r="G9" s="118">
        <v>22</v>
      </c>
      <c r="H9" s="10">
        <v>25</v>
      </c>
      <c r="I9" s="10">
        <v>27</v>
      </c>
      <c r="K9" s="35">
        <f>IF(Calculations!C54&lt;0,1,(IF(Calculations!C54&lt;40001,2,(IF(Calculations!C54&lt;100001,3,(IF(Calculations!C54&lt;150001,4,(IF(Calculations!C54&lt;200001,5,(IF(Calculations!C54&gt;=200000,6)))))))))))</f>
        <v>2</v>
      </c>
      <c r="L9" s="11" t="s">
        <v>185</v>
      </c>
      <c r="M9" s="20" t="s">
        <v>184</v>
      </c>
      <c r="N9" s="17" t="s">
        <v>45</v>
      </c>
      <c r="O9" s="17" t="s">
        <v>46</v>
      </c>
      <c r="P9" s="17" t="s">
        <v>36</v>
      </c>
      <c r="Q9" s="17" t="s">
        <v>47</v>
      </c>
      <c r="R9" s="17" t="s">
        <v>48</v>
      </c>
    </row>
    <row r="10" spans="1:18" x14ac:dyDescent="0.2">
      <c r="A10" s="89">
        <v>5</v>
      </c>
      <c r="B10" s="42" t="b">
        <f>IF(AND(Calculations!C30&gt;=2, Calculations!C30&lt;2.5),TRUE,FALSE)</f>
        <v>0</v>
      </c>
      <c r="C10" s="13" t="s">
        <v>42</v>
      </c>
      <c r="D10" s="10" t="s">
        <v>50</v>
      </c>
      <c r="E10" s="10">
        <v>22</v>
      </c>
      <c r="F10" s="10">
        <v>25</v>
      </c>
      <c r="G10" s="10">
        <v>27</v>
      </c>
      <c r="H10" s="10">
        <v>29</v>
      </c>
      <c r="I10" s="10">
        <v>32</v>
      </c>
    </row>
    <row r="11" spans="1:18" x14ac:dyDescent="0.2">
      <c r="A11" s="89">
        <v>6</v>
      </c>
      <c r="B11" s="42" t="b">
        <f>IF(AND(Calculations!C30&gt;=2.5),TRUE,FALSE)</f>
        <v>1</v>
      </c>
      <c r="C11" s="13" t="s">
        <v>43</v>
      </c>
      <c r="D11" s="10" t="s">
        <v>50</v>
      </c>
      <c r="E11" s="10">
        <v>27</v>
      </c>
      <c r="F11" s="10">
        <v>29</v>
      </c>
      <c r="G11" s="10">
        <v>32</v>
      </c>
      <c r="H11" s="10">
        <v>35</v>
      </c>
      <c r="I11" s="10">
        <v>37</v>
      </c>
    </row>
    <row r="12" spans="1:18" x14ac:dyDescent="0.2">
      <c r="A12" s="89"/>
      <c r="C12" s="7"/>
      <c r="D12" s="7"/>
      <c r="E12" s="8"/>
      <c r="F12" s="8"/>
      <c r="G12" s="8"/>
      <c r="H12" s="8"/>
      <c r="I12" s="8"/>
    </row>
    <row r="13" spans="1:18" x14ac:dyDescent="0.2">
      <c r="A13" s="89"/>
      <c r="C13" s="7"/>
      <c r="D13" s="11">
        <v>1</v>
      </c>
      <c r="E13" s="11">
        <v>2</v>
      </c>
      <c r="F13" s="11">
        <v>3</v>
      </c>
      <c r="G13" s="11">
        <v>4</v>
      </c>
      <c r="H13" s="11">
        <v>5</v>
      </c>
      <c r="I13" s="11">
        <v>6</v>
      </c>
    </row>
    <row r="14" spans="1:18" ht="25.5" x14ac:dyDescent="0.2">
      <c r="A14" s="89"/>
      <c r="B14" s="38" t="s">
        <v>186</v>
      </c>
      <c r="C14" s="11" t="s">
        <v>32</v>
      </c>
      <c r="D14" s="19" t="s">
        <v>183</v>
      </c>
      <c r="E14" s="12" t="s">
        <v>33</v>
      </c>
      <c r="F14" s="12" t="s">
        <v>34</v>
      </c>
      <c r="G14" s="12" t="s">
        <v>35</v>
      </c>
      <c r="H14" s="12" t="s">
        <v>36</v>
      </c>
      <c r="I14" s="12" t="s">
        <v>37</v>
      </c>
    </row>
    <row r="15" spans="1:18" x14ac:dyDescent="0.2">
      <c r="A15" s="89">
        <v>1</v>
      </c>
      <c r="B15" s="42" t="b">
        <f>IF(Calculations!G30&lt;0.5,TRUE, FALSE)</f>
        <v>0</v>
      </c>
      <c r="C15" s="13" t="s">
        <v>38</v>
      </c>
      <c r="D15" s="10" t="s">
        <v>50</v>
      </c>
      <c r="E15" s="10" t="s">
        <v>50</v>
      </c>
      <c r="F15" s="10">
        <v>5</v>
      </c>
      <c r="G15" s="10">
        <v>7</v>
      </c>
      <c r="H15" s="10">
        <v>9</v>
      </c>
      <c r="I15" s="10">
        <v>12</v>
      </c>
    </row>
    <row r="16" spans="1:18" x14ac:dyDescent="0.2">
      <c r="A16" s="89">
        <v>2</v>
      </c>
      <c r="B16" s="42" t="b">
        <f>IF(AND(Calculations!G30&gt;=0.5,Calculations!G30&lt;1),TRUE,FALSE)</f>
        <v>0</v>
      </c>
      <c r="C16" s="13" t="s">
        <v>39</v>
      </c>
      <c r="D16" s="10" t="s">
        <v>50</v>
      </c>
      <c r="E16" s="10" t="s">
        <v>50</v>
      </c>
      <c r="F16" s="10">
        <v>9</v>
      </c>
      <c r="G16" s="10">
        <v>12</v>
      </c>
      <c r="H16" s="10">
        <v>15</v>
      </c>
      <c r="I16" s="10">
        <v>17</v>
      </c>
    </row>
    <row r="17" spans="1:9" x14ac:dyDescent="0.2">
      <c r="A17" s="89">
        <v>3</v>
      </c>
      <c r="B17" s="42" t="b">
        <f>IF(AND(Calculations!G30&gt;=1,Calculations!G30&lt;1.5),TRUE,FALSE)</f>
        <v>0</v>
      </c>
      <c r="C17" s="13" t="s">
        <v>40</v>
      </c>
      <c r="D17" s="10" t="s">
        <v>50</v>
      </c>
      <c r="E17" s="10">
        <v>12</v>
      </c>
      <c r="F17" s="10">
        <v>15</v>
      </c>
      <c r="G17" s="10">
        <v>17</v>
      </c>
      <c r="H17" s="127">
        <v>19</v>
      </c>
      <c r="I17" s="10">
        <v>22</v>
      </c>
    </row>
    <row r="18" spans="1:9" x14ac:dyDescent="0.2">
      <c r="A18" s="89">
        <v>4</v>
      </c>
      <c r="B18" s="42" t="b">
        <f>IF(AND(Calculations!G30&gt;=1.5, Calculations!G30&lt;2),TRUE,FALSE)</f>
        <v>0</v>
      </c>
      <c r="C18" s="13" t="s">
        <v>41</v>
      </c>
      <c r="D18" s="10" t="s">
        <v>50</v>
      </c>
      <c r="E18" s="10">
        <v>17</v>
      </c>
      <c r="F18" s="10">
        <v>19</v>
      </c>
      <c r="G18" s="10">
        <v>22</v>
      </c>
      <c r="H18" s="10">
        <v>25</v>
      </c>
      <c r="I18" s="10">
        <v>27</v>
      </c>
    </row>
    <row r="19" spans="1:9" x14ac:dyDescent="0.2">
      <c r="A19" s="89">
        <v>5</v>
      </c>
      <c r="B19" s="42" t="b">
        <f>IF(AND(Calculations!G30&gt;=2, Calculations!G30&lt;2.5),TRUE,FALSE)</f>
        <v>0</v>
      </c>
      <c r="C19" s="13" t="s">
        <v>42</v>
      </c>
      <c r="D19" s="10" t="s">
        <v>50</v>
      </c>
      <c r="E19" s="10">
        <v>22</v>
      </c>
      <c r="F19" s="10">
        <v>25</v>
      </c>
      <c r="G19" s="10">
        <v>27</v>
      </c>
      <c r="H19" s="10">
        <v>29</v>
      </c>
      <c r="I19" s="10">
        <v>32</v>
      </c>
    </row>
    <row r="20" spans="1:9" x14ac:dyDescent="0.2">
      <c r="A20" s="89">
        <v>6</v>
      </c>
      <c r="B20" s="42" t="b">
        <f>IF(AND(Calculations!G30&gt;=2.5),TRUE,FALSE)</f>
        <v>1</v>
      </c>
      <c r="C20" s="13" t="s">
        <v>43</v>
      </c>
      <c r="D20" s="10" t="s">
        <v>50</v>
      </c>
      <c r="E20" s="10">
        <v>27</v>
      </c>
      <c r="F20" s="10">
        <v>29</v>
      </c>
      <c r="G20" s="10">
        <v>32</v>
      </c>
      <c r="H20" s="10">
        <v>35</v>
      </c>
      <c r="I20" s="10">
        <v>37</v>
      </c>
    </row>
    <row r="21" spans="1:9" x14ac:dyDescent="0.2">
      <c r="A21" s="89"/>
      <c r="C21" s="7"/>
      <c r="D21" s="7"/>
      <c r="E21" s="8"/>
      <c r="F21" s="8"/>
      <c r="G21" s="8"/>
      <c r="H21" s="8"/>
      <c r="I21" s="8"/>
    </row>
    <row r="22" spans="1:9" x14ac:dyDescent="0.2">
      <c r="A22" s="89"/>
      <c r="C22" s="7"/>
      <c r="D22" s="11">
        <v>1</v>
      </c>
      <c r="E22" s="11">
        <v>2</v>
      </c>
      <c r="F22" s="11">
        <v>3</v>
      </c>
      <c r="G22" s="11">
        <v>4</v>
      </c>
      <c r="H22" s="11">
        <v>5</v>
      </c>
      <c r="I22" s="11">
        <v>6</v>
      </c>
    </row>
    <row r="23" spans="1:9" ht="25.5" x14ac:dyDescent="0.2">
      <c r="A23" s="89"/>
      <c r="B23" s="38" t="s">
        <v>186</v>
      </c>
      <c r="C23" s="11" t="s">
        <v>44</v>
      </c>
      <c r="D23" s="18" t="s">
        <v>184</v>
      </c>
      <c r="E23" s="12" t="s">
        <v>45</v>
      </c>
      <c r="F23" s="12" t="s">
        <v>46</v>
      </c>
      <c r="G23" s="12" t="s">
        <v>36</v>
      </c>
      <c r="H23" s="12" t="s">
        <v>47</v>
      </c>
      <c r="I23" s="12" t="s">
        <v>48</v>
      </c>
    </row>
    <row r="24" spans="1:9" x14ac:dyDescent="0.2">
      <c r="A24" s="89">
        <v>1</v>
      </c>
      <c r="B24" s="42" t="b">
        <f>IF(Calculations!C44&lt;1,TRUE, FALSE)</f>
        <v>1</v>
      </c>
      <c r="C24" s="9" t="s">
        <v>49</v>
      </c>
      <c r="D24" s="10" t="s">
        <v>50</v>
      </c>
      <c r="E24" s="10" t="s">
        <v>50</v>
      </c>
      <c r="F24" s="10">
        <v>5</v>
      </c>
      <c r="G24" s="10">
        <v>7</v>
      </c>
      <c r="H24" s="10">
        <v>9</v>
      </c>
      <c r="I24" s="10">
        <v>12</v>
      </c>
    </row>
    <row r="25" spans="1:9" x14ac:dyDescent="0.2">
      <c r="A25" s="89">
        <v>2</v>
      </c>
      <c r="B25" s="42" t="b">
        <f>IF(AND(Calculations!C44&gt;=1, Calculations!C44&lt;1.25),TRUE,FALSE)</f>
        <v>0</v>
      </c>
      <c r="C25" s="9" t="s">
        <v>51</v>
      </c>
      <c r="D25" s="10" t="s">
        <v>50</v>
      </c>
      <c r="E25" s="10" t="s">
        <v>50</v>
      </c>
      <c r="F25" s="10">
        <v>9</v>
      </c>
      <c r="G25" s="10">
        <v>12</v>
      </c>
      <c r="H25" s="10">
        <v>15</v>
      </c>
      <c r="I25" s="10">
        <v>17</v>
      </c>
    </row>
    <row r="26" spans="1:9" x14ac:dyDescent="0.2">
      <c r="A26" s="89">
        <v>3</v>
      </c>
      <c r="B26" s="42" t="b">
        <f>IF(AND(Calculations!C44&gt;=1.25, Calculations!C44&lt;1.5),TRUE,FALSE)</f>
        <v>0</v>
      </c>
      <c r="C26" s="9" t="s">
        <v>52</v>
      </c>
      <c r="D26" s="10" t="s">
        <v>50</v>
      </c>
      <c r="E26" s="10">
        <v>12</v>
      </c>
      <c r="F26" s="10">
        <v>15</v>
      </c>
      <c r="G26" s="10">
        <v>17</v>
      </c>
      <c r="H26" s="127">
        <v>19</v>
      </c>
      <c r="I26" s="10">
        <v>22</v>
      </c>
    </row>
    <row r="27" spans="1:9" x14ac:dyDescent="0.2">
      <c r="A27" s="89">
        <v>4</v>
      </c>
      <c r="B27" s="42" t="b">
        <f>IF(AND(Calculations!C44&gt;=1.5, Calculations!C44&lt;1.75),TRUE,FALSE)</f>
        <v>0</v>
      </c>
      <c r="C27" s="9" t="s">
        <v>53</v>
      </c>
      <c r="D27" s="10" t="s">
        <v>50</v>
      </c>
      <c r="E27" s="10">
        <v>17</v>
      </c>
      <c r="F27" s="10">
        <v>19</v>
      </c>
      <c r="G27" s="10">
        <v>22</v>
      </c>
      <c r="H27" s="10">
        <v>25</v>
      </c>
      <c r="I27" s="10">
        <v>27</v>
      </c>
    </row>
    <row r="28" spans="1:9" x14ac:dyDescent="0.2">
      <c r="A28" s="89">
        <v>5</v>
      </c>
      <c r="B28" s="42" t="b">
        <f>IF(AND(Calculations!C44&gt;=1.75, Calculations!C44&lt;2),TRUE,FALSE)</f>
        <v>0</v>
      </c>
      <c r="C28" s="9" t="s">
        <v>54</v>
      </c>
      <c r="D28" s="10" t="s">
        <v>50</v>
      </c>
      <c r="E28" s="10">
        <v>22</v>
      </c>
      <c r="F28" s="10">
        <v>25</v>
      </c>
      <c r="G28" s="10">
        <v>27</v>
      </c>
      <c r="H28" s="10">
        <v>29</v>
      </c>
      <c r="I28" s="10">
        <v>32</v>
      </c>
    </row>
    <row r="29" spans="1:9" x14ac:dyDescent="0.2">
      <c r="A29" s="89">
        <v>6</v>
      </c>
      <c r="B29" s="42" t="b">
        <f>IF(AND(Calculations!C44&gt;=2),TRUE,FALSE)</f>
        <v>0</v>
      </c>
      <c r="C29" s="9" t="s">
        <v>55</v>
      </c>
      <c r="D29" s="10" t="s">
        <v>50</v>
      </c>
      <c r="E29" s="10">
        <v>27</v>
      </c>
      <c r="F29" s="10">
        <v>29</v>
      </c>
      <c r="G29" s="10">
        <v>32</v>
      </c>
      <c r="H29" s="10">
        <v>35</v>
      </c>
      <c r="I29" s="10">
        <v>37</v>
      </c>
    </row>
    <row r="30" spans="1:9" x14ac:dyDescent="0.2">
      <c r="A30" s="89"/>
      <c r="C30" s="8"/>
      <c r="D30" s="8"/>
      <c r="E30" s="8"/>
      <c r="F30" s="8"/>
      <c r="G30" s="8"/>
      <c r="H30" s="8"/>
      <c r="I30" s="8"/>
    </row>
    <row r="31" spans="1:9" x14ac:dyDescent="0.2">
      <c r="A31" s="89"/>
      <c r="C31" s="7"/>
      <c r="D31" s="11">
        <v>1</v>
      </c>
      <c r="E31" s="11">
        <v>2</v>
      </c>
      <c r="F31" s="11">
        <v>3</v>
      </c>
      <c r="G31" s="11">
        <v>4</v>
      </c>
      <c r="H31" s="11">
        <v>5</v>
      </c>
      <c r="I31" s="11">
        <v>6</v>
      </c>
    </row>
    <row r="32" spans="1:9" x14ac:dyDescent="0.2">
      <c r="A32" s="89"/>
      <c r="B32" s="38" t="s">
        <v>186</v>
      </c>
      <c r="C32" s="11" t="s">
        <v>162</v>
      </c>
      <c r="D32" s="18" t="s">
        <v>184</v>
      </c>
      <c r="E32" s="14" t="s">
        <v>157</v>
      </c>
      <c r="F32" s="14" t="s">
        <v>158</v>
      </c>
      <c r="G32" s="14" t="s">
        <v>161</v>
      </c>
      <c r="H32" s="14" t="s">
        <v>159</v>
      </c>
      <c r="I32" s="14" t="s">
        <v>160</v>
      </c>
    </row>
    <row r="33" spans="1:9" x14ac:dyDescent="0.2">
      <c r="A33" s="89">
        <v>1</v>
      </c>
      <c r="B33" s="42" t="b">
        <f>IF(Calculations!G44&lt;1,TRUE, FALSE)</f>
        <v>1</v>
      </c>
      <c r="C33" s="9" t="s">
        <v>49</v>
      </c>
      <c r="D33" s="10" t="s">
        <v>50</v>
      </c>
      <c r="E33" s="10" t="s">
        <v>50</v>
      </c>
      <c r="F33" s="10">
        <v>5</v>
      </c>
      <c r="G33" s="10">
        <v>7</v>
      </c>
      <c r="H33" s="10">
        <v>9</v>
      </c>
      <c r="I33" s="10">
        <v>12</v>
      </c>
    </row>
    <row r="34" spans="1:9" x14ac:dyDescent="0.2">
      <c r="A34" s="89">
        <v>2</v>
      </c>
      <c r="B34" s="42" t="b">
        <f>IF(AND(Calculations!G44&gt;=1, Calculations!G44&lt;1.25),TRUE,FALSE)</f>
        <v>0</v>
      </c>
      <c r="C34" s="9" t="s">
        <v>179</v>
      </c>
      <c r="D34" s="10" t="s">
        <v>50</v>
      </c>
      <c r="E34" s="10" t="s">
        <v>50</v>
      </c>
      <c r="F34" s="10">
        <v>9</v>
      </c>
      <c r="G34" s="10">
        <v>12</v>
      </c>
      <c r="H34" s="10">
        <v>15</v>
      </c>
      <c r="I34" s="10">
        <v>17</v>
      </c>
    </row>
    <row r="35" spans="1:9" x14ac:dyDescent="0.2">
      <c r="A35" s="89">
        <v>3</v>
      </c>
      <c r="B35" s="42" t="b">
        <f>IF(AND(Calculations!G44&gt;=1.25,Calculations!G44&lt;1.5),TRUE,FALSE)</f>
        <v>0</v>
      </c>
      <c r="C35" s="9" t="s">
        <v>52</v>
      </c>
      <c r="D35" s="10" t="s">
        <v>50</v>
      </c>
      <c r="E35" s="10">
        <v>7</v>
      </c>
      <c r="F35" s="10">
        <v>12</v>
      </c>
      <c r="G35" s="10">
        <v>17</v>
      </c>
      <c r="H35" s="127">
        <v>19</v>
      </c>
      <c r="I35" s="10">
        <v>22</v>
      </c>
    </row>
    <row r="36" spans="1:9" x14ac:dyDescent="0.2">
      <c r="A36" s="89">
        <v>4</v>
      </c>
      <c r="B36" s="42" t="b">
        <f>IF(AND(Calculations!G44&gt;=1.5, Calculations!G44&lt;1.75),TRUE,FALSE)</f>
        <v>0</v>
      </c>
      <c r="C36" s="9" t="s">
        <v>53</v>
      </c>
      <c r="D36" s="10" t="s">
        <v>50</v>
      </c>
      <c r="E36" s="10">
        <v>12</v>
      </c>
      <c r="F36" s="10">
        <v>17</v>
      </c>
      <c r="G36" s="10">
        <v>22</v>
      </c>
      <c r="H36" s="10">
        <v>25</v>
      </c>
      <c r="I36" s="10">
        <v>27</v>
      </c>
    </row>
    <row r="37" spans="1:9" x14ac:dyDescent="0.2">
      <c r="A37" s="89">
        <v>5</v>
      </c>
      <c r="B37" s="42" t="b">
        <f>IF(AND(Calculations!G44&gt;=1.75,Calculations!G44&lt;2),TRUE,FALSE)</f>
        <v>0</v>
      </c>
      <c r="C37" s="9" t="s">
        <v>180</v>
      </c>
      <c r="D37" s="10" t="s">
        <v>50</v>
      </c>
      <c r="E37" s="10">
        <v>17</v>
      </c>
      <c r="F37" s="10">
        <v>22</v>
      </c>
      <c r="G37" s="10">
        <v>27</v>
      </c>
      <c r="H37" s="10">
        <v>29</v>
      </c>
      <c r="I37" s="10">
        <v>32</v>
      </c>
    </row>
    <row r="38" spans="1:9" x14ac:dyDescent="0.2">
      <c r="A38" s="89">
        <v>6</v>
      </c>
      <c r="B38" s="42" t="b">
        <f>IF(AND(Calculations!G44&gt;=2),TRUE,FALSE)</f>
        <v>0</v>
      </c>
      <c r="C38" s="9" t="s">
        <v>55</v>
      </c>
      <c r="D38" s="10" t="s">
        <v>50</v>
      </c>
      <c r="E38" s="10">
        <v>22</v>
      </c>
      <c r="F38" s="10">
        <v>27</v>
      </c>
      <c r="G38" s="10">
        <v>32</v>
      </c>
      <c r="H38" s="10">
        <v>35</v>
      </c>
      <c r="I38" s="10">
        <v>37</v>
      </c>
    </row>
    <row r="39" spans="1:9" x14ac:dyDescent="0.2">
      <c r="A39" s="89"/>
      <c r="C39" s="15"/>
      <c r="D39" s="15"/>
      <c r="E39" s="15"/>
      <c r="F39" s="15"/>
      <c r="G39" s="15"/>
      <c r="H39" s="15"/>
      <c r="I39" s="15"/>
    </row>
    <row r="40" spans="1:9" x14ac:dyDescent="0.2">
      <c r="A40" s="89"/>
      <c r="C40" s="15"/>
      <c r="D40" s="11">
        <v>1</v>
      </c>
      <c r="E40" s="11">
        <v>2</v>
      </c>
      <c r="F40" s="11">
        <v>3</v>
      </c>
      <c r="G40" s="11">
        <v>4</v>
      </c>
      <c r="H40" s="11">
        <v>5</v>
      </c>
      <c r="I40" s="11">
        <v>6</v>
      </c>
    </row>
    <row r="41" spans="1:9" x14ac:dyDescent="0.2">
      <c r="A41" s="89"/>
      <c r="B41" s="38" t="s">
        <v>186</v>
      </c>
      <c r="C41" s="11" t="s">
        <v>163</v>
      </c>
      <c r="D41" s="18" t="s">
        <v>184</v>
      </c>
      <c r="E41" s="14" t="s">
        <v>45</v>
      </c>
      <c r="F41" s="14" t="s">
        <v>46</v>
      </c>
      <c r="G41" s="14" t="s">
        <v>36</v>
      </c>
      <c r="H41" s="14" t="s">
        <v>47</v>
      </c>
      <c r="I41" s="14" t="s">
        <v>48</v>
      </c>
    </row>
    <row r="42" spans="1:9" x14ac:dyDescent="0.2">
      <c r="A42" s="89">
        <v>1</v>
      </c>
      <c r="B42" s="42" t="b">
        <f>IF(Calculations!C58&lt;1,TRUE, FALSE)</f>
        <v>1</v>
      </c>
      <c r="C42" s="9" t="s">
        <v>49</v>
      </c>
      <c r="D42" s="10" t="s">
        <v>50</v>
      </c>
      <c r="E42" s="10" t="s">
        <v>50</v>
      </c>
      <c r="F42" s="10">
        <v>5</v>
      </c>
      <c r="G42" s="10">
        <v>7</v>
      </c>
      <c r="H42" s="10">
        <v>9</v>
      </c>
      <c r="I42" s="10">
        <v>12</v>
      </c>
    </row>
    <row r="43" spans="1:9" x14ac:dyDescent="0.2">
      <c r="A43" s="89">
        <v>2</v>
      </c>
      <c r="B43" s="42" t="b">
        <f>IF(AND(Calculations!C58&gt;=1,Calculations!C58&lt;1.25),TRUE,FALSE)</f>
        <v>0</v>
      </c>
      <c r="C43" s="9" t="s">
        <v>179</v>
      </c>
      <c r="D43" s="10" t="s">
        <v>50</v>
      </c>
      <c r="E43" s="10" t="s">
        <v>50</v>
      </c>
      <c r="F43" s="10">
        <v>9</v>
      </c>
      <c r="G43" s="10">
        <v>12</v>
      </c>
      <c r="H43" s="10">
        <v>15</v>
      </c>
      <c r="I43" s="10">
        <v>17</v>
      </c>
    </row>
    <row r="44" spans="1:9" x14ac:dyDescent="0.2">
      <c r="A44" s="89">
        <v>3</v>
      </c>
      <c r="B44" s="42" t="b">
        <f>IF(AND(Calculations!C58&gt;=1.25,Calculations!C58&lt;1.5),TRUE,FALSE)</f>
        <v>0</v>
      </c>
      <c r="C44" s="9" t="s">
        <v>52</v>
      </c>
      <c r="D44" s="10" t="s">
        <v>50</v>
      </c>
      <c r="E44" s="10">
        <v>7</v>
      </c>
      <c r="F44" s="10">
        <v>12</v>
      </c>
      <c r="G44" s="10">
        <v>17</v>
      </c>
      <c r="H44" s="127">
        <v>19</v>
      </c>
      <c r="I44" s="10">
        <v>22</v>
      </c>
    </row>
    <row r="45" spans="1:9" x14ac:dyDescent="0.2">
      <c r="A45" s="89">
        <v>4</v>
      </c>
      <c r="B45" s="42" t="b">
        <f>IF(AND(Calculations!C58&gt;=1.5,Calculations!C58&lt;1.75),TRUE,FALSE)</f>
        <v>0</v>
      </c>
      <c r="C45" s="9" t="s">
        <v>53</v>
      </c>
      <c r="D45" s="10" t="s">
        <v>50</v>
      </c>
      <c r="E45" s="10">
        <v>12</v>
      </c>
      <c r="F45" s="10">
        <v>17</v>
      </c>
      <c r="G45" s="10">
        <v>22</v>
      </c>
      <c r="H45" s="10">
        <v>25</v>
      </c>
      <c r="I45" s="10">
        <v>27</v>
      </c>
    </row>
    <row r="46" spans="1:9" x14ac:dyDescent="0.2">
      <c r="A46" s="89">
        <v>5</v>
      </c>
      <c r="B46" s="42" t="b">
        <f>IF(AND(Calculations!C58&gt;=1.75,Calculations!C58&lt;2),TRUE,FALSE)</f>
        <v>0</v>
      </c>
      <c r="C46" s="9" t="s">
        <v>180</v>
      </c>
      <c r="D46" s="10" t="s">
        <v>50</v>
      </c>
      <c r="E46" s="10">
        <v>17</v>
      </c>
      <c r="F46" s="10">
        <v>22</v>
      </c>
      <c r="G46" s="10">
        <v>27</v>
      </c>
      <c r="H46" s="10">
        <v>29</v>
      </c>
      <c r="I46" s="10">
        <v>32</v>
      </c>
    </row>
    <row r="47" spans="1:9" x14ac:dyDescent="0.2">
      <c r="A47" s="111">
        <v>6</v>
      </c>
      <c r="B47" s="42" t="b">
        <f>IF(AND(Calculations!C58&gt;=2),TRUE,FALSE)</f>
        <v>0</v>
      </c>
      <c r="C47" s="9" t="s">
        <v>55</v>
      </c>
      <c r="D47" s="10" t="s">
        <v>50</v>
      </c>
      <c r="E47" s="10">
        <v>22</v>
      </c>
      <c r="F47" s="10">
        <v>27</v>
      </c>
      <c r="G47" s="10">
        <v>32</v>
      </c>
      <c r="H47" s="10">
        <v>35</v>
      </c>
      <c r="I47" s="10">
        <v>37</v>
      </c>
    </row>
    <row r="49" spans="3:4" ht="21" customHeight="1" x14ac:dyDescent="0.35">
      <c r="C49" s="45" t="s">
        <v>275</v>
      </c>
      <c r="D49" s="45" t="s">
        <v>276</v>
      </c>
    </row>
    <row r="50" spans="3:4" x14ac:dyDescent="0.2">
      <c r="C50" s="115" t="s">
        <v>196</v>
      </c>
      <c r="D50" s="116">
        <v>1</v>
      </c>
    </row>
    <row r="51" spans="3:4" x14ac:dyDescent="0.2">
      <c r="C51" s="115" t="s">
        <v>195</v>
      </c>
      <c r="D51" s="117">
        <v>0.9</v>
      </c>
    </row>
    <row r="52" spans="3:4" x14ac:dyDescent="0.2">
      <c r="C52" s="115" t="s">
        <v>198</v>
      </c>
      <c r="D52" s="117">
        <v>0.8</v>
      </c>
    </row>
    <row r="53" spans="3:4" x14ac:dyDescent="0.2">
      <c r="C53" s="115" t="s">
        <v>199</v>
      </c>
      <c r="D53" s="117">
        <v>0.65</v>
      </c>
    </row>
  </sheetData>
  <mergeCells count="2">
    <mergeCell ref="C2:I2"/>
    <mergeCell ref="L2:R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T99"/>
  <sheetViews>
    <sheetView showGridLines="0" showRowColHeaders="0" zoomScaleNormal="100" workbookViewId="0">
      <selection activeCell="F72" sqref="F72"/>
    </sheetView>
  </sheetViews>
  <sheetFormatPr defaultColWidth="0" defaultRowHeight="12.75" zeroHeight="1" x14ac:dyDescent="0.2"/>
  <cols>
    <col min="1" max="1" width="3.5703125" style="89" customWidth="1"/>
    <col min="2" max="2" width="6.7109375" style="15" customWidth="1"/>
    <col min="3" max="3" width="16.7109375" style="15" bestFit="1" customWidth="1"/>
    <col min="4" max="4" width="26.85546875" style="15" customWidth="1"/>
    <col min="5" max="5" width="8.7109375" style="61" customWidth="1"/>
    <col min="6" max="6" width="5.42578125" style="63" customWidth="1"/>
    <col min="7" max="7" width="10" style="69" customWidth="1"/>
    <col min="8" max="8" width="78.7109375" style="15" customWidth="1"/>
    <col min="9" max="9" width="2.5703125" style="77" customWidth="1"/>
    <col min="10" max="10" width="9.28515625" style="134" hidden="1" customWidth="1"/>
    <col min="11" max="11" width="18.42578125" style="135" hidden="1" customWidth="1"/>
    <col min="12" max="12" width="4.7109375" style="134" hidden="1" customWidth="1"/>
    <col min="13" max="13" width="7.140625" style="134" hidden="1" customWidth="1"/>
    <col min="14" max="15" width="2.5703125" style="134" hidden="1" customWidth="1"/>
    <col min="16" max="16" width="9.140625" style="134" hidden="1" customWidth="1"/>
    <col min="17" max="19" width="5.140625" style="134" hidden="1" customWidth="1"/>
    <col min="20" max="20" width="5.140625" style="136" hidden="1" customWidth="1"/>
    <col min="21" max="16384" width="9.140625" style="15" hidden="1"/>
  </cols>
  <sheetData>
    <row r="1" spans="1:20" ht="12.75" customHeight="1" x14ac:dyDescent="0.2">
      <c r="J1" s="209" t="s">
        <v>233</v>
      </c>
      <c r="K1" s="210"/>
      <c r="L1" s="210"/>
      <c r="M1" s="210"/>
      <c r="N1" s="210"/>
      <c r="O1" s="210"/>
      <c r="P1" s="210"/>
      <c r="Q1" s="210"/>
      <c r="R1" s="210"/>
      <c r="S1" s="210"/>
      <c r="T1" s="211"/>
    </row>
    <row r="2" spans="1:20" ht="17.25" customHeight="1" x14ac:dyDescent="0.3">
      <c r="B2" s="50" t="s">
        <v>229</v>
      </c>
      <c r="C2" s="47"/>
      <c r="D2" s="47"/>
      <c r="E2" s="50" t="s">
        <v>230</v>
      </c>
      <c r="H2" s="50" t="s">
        <v>231</v>
      </c>
      <c r="J2" s="209"/>
      <c r="K2" s="210"/>
      <c r="L2" s="210"/>
      <c r="M2" s="210"/>
      <c r="N2" s="210"/>
      <c r="O2" s="210"/>
      <c r="P2" s="210"/>
      <c r="Q2" s="210"/>
      <c r="R2" s="210"/>
      <c r="S2" s="210"/>
      <c r="T2" s="211"/>
    </row>
    <row r="3" spans="1:20" ht="15.75" customHeight="1" x14ac:dyDescent="0.25">
      <c r="A3" s="90" t="e">
        <f>ROUND('Step 1 - Project Information'!C67,0)</f>
        <v>#VALUE!</v>
      </c>
      <c r="B3" s="93" t="str">
        <f>IF(ISNUMBER(A3),A3,"N/A")</f>
        <v>N/A</v>
      </c>
      <c r="C3" s="48" t="s">
        <v>4</v>
      </c>
      <c r="D3" s="48" t="s">
        <v>4</v>
      </c>
      <c r="E3" s="75" t="str">
        <f>IF(ISNUMBER(SEARCH("x",Calculations!C35)),J95,"")</f>
        <v/>
      </c>
      <c r="F3" s="48" t="s">
        <v>4</v>
      </c>
      <c r="G3" s="70"/>
      <c r="H3" s="76" t="str">
        <f>IFERROR(IF(ISNUMBER(SEARCH("x",Calculations!C35)),L95,""),"No TDM Required")</f>
        <v/>
      </c>
      <c r="J3" s="209"/>
      <c r="K3" s="210"/>
      <c r="L3" s="210"/>
      <c r="M3" s="210"/>
      <c r="N3" s="210"/>
      <c r="O3" s="210"/>
      <c r="P3" s="210"/>
      <c r="Q3" s="210"/>
      <c r="R3" s="210"/>
      <c r="S3" s="210"/>
      <c r="T3" s="211"/>
    </row>
    <row r="4" spans="1:20" ht="15.75" customHeight="1" x14ac:dyDescent="0.25">
      <c r="A4" s="90" t="e">
        <f>ROUND('Step 1 - Project Information'!G67,0)</f>
        <v>#VALUE!</v>
      </c>
      <c r="B4" s="93" t="str">
        <f t="shared" ref="B4:B7" si="0">IF(ISNUMBER(A4),A4,"N/A")</f>
        <v>N/A</v>
      </c>
      <c r="C4" s="48" t="s">
        <v>5</v>
      </c>
      <c r="D4" s="48" t="s">
        <v>5</v>
      </c>
      <c r="E4" s="75" t="str">
        <f>IF(ISNUMBER(SEARCH("x",Calculations!G35)),J96,"")</f>
        <v/>
      </c>
      <c r="F4" s="48" t="s">
        <v>5</v>
      </c>
      <c r="G4" s="70"/>
      <c r="H4" s="76" t="str">
        <f>IFERROR(IF(ISNUMBER(SEARCH("x",Calculations!G35)),L96,""),"No TDM Required")</f>
        <v/>
      </c>
      <c r="J4" s="209"/>
      <c r="K4" s="210"/>
      <c r="L4" s="210"/>
      <c r="M4" s="210"/>
      <c r="N4" s="210"/>
      <c r="O4" s="210"/>
      <c r="P4" s="210"/>
      <c r="Q4" s="210"/>
      <c r="R4" s="210"/>
      <c r="S4" s="210"/>
      <c r="T4" s="211"/>
    </row>
    <row r="5" spans="1:20" ht="15.75" customHeight="1" x14ac:dyDescent="0.25">
      <c r="A5" s="90" t="e">
        <f>ROUND('Step 1 - Project Information'!C75, 0)</f>
        <v>#VALUE!</v>
      </c>
      <c r="B5" s="93" t="str">
        <f t="shared" si="0"/>
        <v>N/A</v>
      </c>
      <c r="C5" s="48" t="s">
        <v>6</v>
      </c>
      <c r="D5" s="48" t="s">
        <v>6</v>
      </c>
      <c r="E5" s="68" t="str">
        <f>IF(ISNUMBER(SEARCH("x",Calculations!C49)),J97,"")</f>
        <v/>
      </c>
      <c r="F5" s="48" t="s">
        <v>6</v>
      </c>
      <c r="G5" s="70"/>
      <c r="H5" s="76" t="str">
        <f>IFERROR(IF(ISNUMBER(SEARCH("x", Calculations!C49)),L97,""),"No TDM Required")</f>
        <v/>
      </c>
      <c r="J5" s="209"/>
      <c r="K5" s="210"/>
      <c r="L5" s="210"/>
      <c r="M5" s="210"/>
      <c r="N5" s="210"/>
      <c r="O5" s="210"/>
      <c r="P5" s="210"/>
      <c r="Q5" s="210"/>
      <c r="R5" s="210"/>
      <c r="S5" s="210"/>
      <c r="T5" s="211"/>
    </row>
    <row r="6" spans="1:20" ht="15.75" customHeight="1" x14ac:dyDescent="0.25">
      <c r="A6" s="90" t="e">
        <f>ROUND('Step 1 - Project Information'!G75,0)</f>
        <v>#VALUE!</v>
      </c>
      <c r="B6" s="93" t="str">
        <f t="shared" si="0"/>
        <v>N/A</v>
      </c>
      <c r="C6" s="48" t="s">
        <v>164</v>
      </c>
      <c r="D6" s="48" t="s">
        <v>164</v>
      </c>
      <c r="E6" s="75" t="str">
        <f>IF(ISNUMBER(SEARCH("x",Calculations!G49)),J98,"")</f>
        <v/>
      </c>
      <c r="F6" s="48" t="s">
        <v>164</v>
      </c>
      <c r="G6" s="70"/>
      <c r="H6" s="76" t="str">
        <f>IFERROR(IF(ISNUMBER(SEARCH("x",Calculations!G49)),L98,""),"No TDM Required")</f>
        <v/>
      </c>
      <c r="J6" s="212"/>
      <c r="K6" s="213"/>
      <c r="L6" s="213"/>
      <c r="M6" s="213"/>
      <c r="N6" s="213"/>
      <c r="O6" s="213"/>
      <c r="P6" s="213"/>
      <c r="Q6" s="213"/>
      <c r="R6" s="213"/>
      <c r="S6" s="213"/>
      <c r="T6" s="214"/>
    </row>
    <row r="7" spans="1:20" ht="15.75" customHeight="1" x14ac:dyDescent="0.25">
      <c r="A7" s="90" t="e">
        <f>ROUND('Step 1 - Project Information'!C83,0)</f>
        <v>#VALUE!</v>
      </c>
      <c r="B7" s="93" t="str">
        <f t="shared" si="0"/>
        <v>N/A</v>
      </c>
      <c r="C7" s="48" t="s">
        <v>7</v>
      </c>
      <c r="D7" s="48" t="s">
        <v>7</v>
      </c>
      <c r="E7" s="75" t="str">
        <f>IF(ISNUMBER(SEARCH("x",Calculations!C63)),J99,"")</f>
        <v/>
      </c>
      <c r="F7" s="48" t="s">
        <v>7</v>
      </c>
      <c r="G7" s="70"/>
      <c r="H7" s="76" t="str">
        <f>IFERROR(IF(ISNUMBER(SEARCH("x",Calculations!C63)),L99,""),"No TDM Required")</f>
        <v/>
      </c>
      <c r="J7" s="133" t="s">
        <v>226</v>
      </c>
      <c r="K7" s="133" t="s">
        <v>197</v>
      </c>
      <c r="L7" s="198" t="s">
        <v>218</v>
      </c>
      <c r="M7" s="198"/>
      <c r="N7" s="198"/>
      <c r="O7" s="198"/>
      <c r="P7" s="198" t="s">
        <v>219</v>
      </c>
      <c r="Q7" s="198" t="s">
        <v>3</v>
      </c>
      <c r="R7" s="198"/>
      <c r="S7" s="198"/>
      <c r="T7" s="198"/>
    </row>
    <row r="8" spans="1:20" x14ac:dyDescent="0.2">
      <c r="B8" s="49" t="s">
        <v>207</v>
      </c>
      <c r="J8" s="217" t="s">
        <v>232</v>
      </c>
      <c r="K8" s="217"/>
      <c r="L8" s="133" t="s">
        <v>215</v>
      </c>
      <c r="M8" s="133" t="s">
        <v>216</v>
      </c>
      <c r="N8" s="133" t="s">
        <v>217</v>
      </c>
      <c r="O8" s="133" t="s">
        <v>105</v>
      </c>
      <c r="P8" s="198"/>
      <c r="Q8" s="133" t="s">
        <v>215</v>
      </c>
      <c r="R8" s="133" t="s">
        <v>216</v>
      </c>
      <c r="S8" s="133" t="s">
        <v>217</v>
      </c>
      <c r="T8" s="133" t="s">
        <v>105</v>
      </c>
    </row>
    <row r="9" spans="1:20" x14ac:dyDescent="0.2"/>
    <row r="10" spans="1:20" ht="21" x14ac:dyDescent="0.35">
      <c r="B10" s="98" t="s">
        <v>209</v>
      </c>
      <c r="C10" s="98"/>
      <c r="D10" s="98"/>
      <c r="E10" s="99"/>
      <c r="F10" s="100"/>
      <c r="G10" s="101"/>
      <c r="H10" s="98"/>
    </row>
    <row r="11" spans="1:20" ht="13.5" thickBot="1" x14ac:dyDescent="0.25"/>
    <row r="12" spans="1:20" ht="13.5" thickBot="1" x14ac:dyDescent="0.25">
      <c r="B12" s="199" t="s">
        <v>247</v>
      </c>
      <c r="C12" s="200"/>
      <c r="D12" s="200"/>
      <c r="E12" s="200"/>
      <c r="F12" s="200"/>
      <c r="G12" s="200"/>
      <c r="H12" s="201"/>
    </row>
    <row r="13" spans="1:20" ht="12.75" customHeight="1" x14ac:dyDescent="0.2">
      <c r="K13" s="134"/>
    </row>
    <row r="14" spans="1:20" ht="15.75" x14ac:dyDescent="0.25">
      <c r="B14" s="50" t="s">
        <v>210</v>
      </c>
      <c r="C14" s="50"/>
      <c r="D14" s="50"/>
      <c r="E14" s="62"/>
      <c r="F14" s="64"/>
      <c r="G14" s="71"/>
      <c r="H14" s="50"/>
      <c r="K14" s="134"/>
    </row>
    <row r="15" spans="1:20" ht="7.5" customHeight="1" x14ac:dyDescent="0.35">
      <c r="B15" s="46"/>
      <c r="J15" s="119"/>
      <c r="K15" s="120"/>
      <c r="L15" s="119"/>
      <c r="M15" s="119"/>
      <c r="N15" s="119"/>
      <c r="O15" s="119"/>
      <c r="P15" s="119"/>
      <c r="Q15" s="119"/>
      <c r="R15" s="119"/>
      <c r="S15" s="119"/>
      <c r="T15" s="121"/>
    </row>
    <row r="16" spans="1:20" ht="38.25" customHeight="1" x14ac:dyDescent="0.2">
      <c r="C16" s="53" t="s">
        <v>124</v>
      </c>
      <c r="D16" s="179" t="s">
        <v>129</v>
      </c>
      <c r="E16" s="180"/>
      <c r="F16" s="83">
        <v>1</v>
      </c>
      <c r="G16" s="183" t="s">
        <v>131</v>
      </c>
      <c r="H16" s="184"/>
      <c r="I16" s="97"/>
      <c r="J16" s="123"/>
      <c r="K16" s="140"/>
      <c r="L16" s="122" t="s">
        <v>8</v>
      </c>
      <c r="M16" s="122" t="s">
        <v>8</v>
      </c>
      <c r="N16" s="122" t="s">
        <v>8</v>
      </c>
      <c r="O16" s="122" t="s">
        <v>8</v>
      </c>
      <c r="P16" s="123" t="b">
        <v>0</v>
      </c>
      <c r="Q16" s="124">
        <f t="shared" ref="Q16:Q22" si="1">IF(P16=TRUE,F16,0)</f>
        <v>0</v>
      </c>
      <c r="R16" s="124">
        <f t="shared" ref="R16:R22" si="2">IF(P16=TRUE,F16,0)</f>
        <v>0</v>
      </c>
      <c r="S16" s="124">
        <f t="shared" ref="S16:S22" si="3">IF(P16=TRUE,F16,0)</f>
        <v>0</v>
      </c>
      <c r="T16" s="124">
        <f t="shared" ref="T16:T22" si="4">IF(P16=TRUE,F16,0)</f>
        <v>0</v>
      </c>
    </row>
    <row r="17" spans="2:20" ht="38.25" customHeight="1" x14ac:dyDescent="0.2">
      <c r="C17" s="53" t="s">
        <v>124</v>
      </c>
      <c r="D17" s="176" t="s">
        <v>130</v>
      </c>
      <c r="E17" s="177"/>
      <c r="F17" s="83">
        <v>1</v>
      </c>
      <c r="G17" s="183" t="s">
        <v>320</v>
      </c>
      <c r="H17" s="184"/>
      <c r="I17" s="97"/>
      <c r="J17" s="123"/>
      <c r="K17" s="140"/>
      <c r="L17" s="122" t="s">
        <v>8</v>
      </c>
      <c r="M17" s="122" t="s">
        <v>8</v>
      </c>
      <c r="N17" s="122" t="s">
        <v>8</v>
      </c>
      <c r="O17" s="122" t="s">
        <v>8</v>
      </c>
      <c r="P17" s="123" t="b">
        <v>0</v>
      </c>
      <c r="Q17" s="124">
        <f t="shared" si="1"/>
        <v>0</v>
      </c>
      <c r="R17" s="124">
        <f t="shared" si="2"/>
        <v>0</v>
      </c>
      <c r="S17" s="124">
        <f t="shared" si="3"/>
        <v>0</v>
      </c>
      <c r="T17" s="124">
        <f t="shared" si="4"/>
        <v>0</v>
      </c>
    </row>
    <row r="18" spans="2:20" ht="38.25" customHeight="1" x14ac:dyDescent="0.2">
      <c r="C18" s="53" t="s">
        <v>124</v>
      </c>
      <c r="D18" s="176" t="s">
        <v>132</v>
      </c>
      <c r="E18" s="177"/>
      <c r="F18" s="83">
        <v>1</v>
      </c>
      <c r="G18" s="183" t="s">
        <v>321</v>
      </c>
      <c r="H18" s="184"/>
      <c r="I18" s="97"/>
      <c r="J18" s="123"/>
      <c r="K18" s="140"/>
      <c r="L18" s="122" t="s">
        <v>8</v>
      </c>
      <c r="M18" s="122" t="s">
        <v>8</v>
      </c>
      <c r="N18" s="122" t="s">
        <v>8</v>
      </c>
      <c r="O18" s="122" t="s">
        <v>8</v>
      </c>
      <c r="P18" s="123" t="b">
        <v>0</v>
      </c>
      <c r="Q18" s="124">
        <f t="shared" si="1"/>
        <v>0</v>
      </c>
      <c r="R18" s="124">
        <f t="shared" si="2"/>
        <v>0</v>
      </c>
      <c r="S18" s="124">
        <f t="shared" si="3"/>
        <v>0</v>
      </c>
      <c r="T18" s="124">
        <f t="shared" si="4"/>
        <v>0</v>
      </c>
    </row>
    <row r="19" spans="2:20" ht="38.25" customHeight="1" x14ac:dyDescent="0.2">
      <c r="C19" s="53" t="s">
        <v>124</v>
      </c>
      <c r="D19" s="176" t="s">
        <v>323</v>
      </c>
      <c r="E19" s="177"/>
      <c r="F19" s="112">
        <v>0</v>
      </c>
      <c r="G19" s="183" t="s">
        <v>325</v>
      </c>
      <c r="H19" s="184"/>
      <c r="I19" s="97"/>
      <c r="J19" s="123"/>
      <c r="K19" s="140"/>
      <c r="L19" s="122" t="s">
        <v>8</v>
      </c>
      <c r="M19" s="122" t="s">
        <v>8</v>
      </c>
      <c r="N19" s="122" t="s">
        <v>8</v>
      </c>
      <c r="O19" s="122" t="s">
        <v>8</v>
      </c>
      <c r="P19" s="123" t="b">
        <v>0</v>
      </c>
      <c r="Q19" s="124">
        <f t="shared" si="1"/>
        <v>0</v>
      </c>
      <c r="R19" s="124">
        <f t="shared" si="2"/>
        <v>0</v>
      </c>
      <c r="S19" s="124">
        <f t="shared" si="3"/>
        <v>0</v>
      </c>
      <c r="T19" s="124">
        <f t="shared" si="4"/>
        <v>0</v>
      </c>
    </row>
    <row r="20" spans="2:20" ht="38.25" customHeight="1" x14ac:dyDescent="0.2">
      <c r="C20" s="53" t="s">
        <v>124</v>
      </c>
      <c r="D20" s="176" t="s">
        <v>250</v>
      </c>
      <c r="E20" s="177"/>
      <c r="F20" s="83">
        <v>2</v>
      </c>
      <c r="G20" s="183" t="s">
        <v>322</v>
      </c>
      <c r="H20" s="184"/>
      <c r="I20" s="97"/>
      <c r="J20" s="123"/>
      <c r="K20" s="140"/>
      <c r="L20" s="122" t="s">
        <v>8</v>
      </c>
      <c r="M20" s="122" t="s">
        <v>8</v>
      </c>
      <c r="N20" s="122" t="s">
        <v>8</v>
      </c>
      <c r="O20" s="122" t="s">
        <v>8</v>
      </c>
      <c r="P20" s="123" t="b">
        <v>0</v>
      </c>
      <c r="Q20" s="124">
        <f t="shared" si="1"/>
        <v>0</v>
      </c>
      <c r="R20" s="124">
        <f t="shared" si="2"/>
        <v>0</v>
      </c>
      <c r="S20" s="124">
        <f t="shared" si="3"/>
        <v>0</v>
      </c>
      <c r="T20" s="124">
        <f t="shared" si="4"/>
        <v>0</v>
      </c>
    </row>
    <row r="21" spans="2:20" ht="38.25" customHeight="1" x14ac:dyDescent="0.2">
      <c r="C21" s="53" t="s">
        <v>125</v>
      </c>
      <c r="D21" s="176" t="s">
        <v>251</v>
      </c>
      <c r="E21" s="177"/>
      <c r="F21" s="83">
        <v>2</v>
      </c>
      <c r="G21" s="185" t="s">
        <v>133</v>
      </c>
      <c r="H21" s="186"/>
      <c r="I21" s="97"/>
      <c r="J21" s="123"/>
      <c r="K21" s="140"/>
      <c r="L21" s="122" t="s">
        <v>8</v>
      </c>
      <c r="M21" s="122" t="s">
        <v>8</v>
      </c>
      <c r="N21" s="122" t="s">
        <v>8</v>
      </c>
      <c r="O21" s="122" t="s">
        <v>8</v>
      </c>
      <c r="P21" s="123" t="b">
        <v>0</v>
      </c>
      <c r="Q21" s="124">
        <f t="shared" si="1"/>
        <v>0</v>
      </c>
      <c r="R21" s="124">
        <f t="shared" si="2"/>
        <v>0</v>
      </c>
      <c r="S21" s="124">
        <f t="shared" si="3"/>
        <v>0</v>
      </c>
      <c r="T21" s="124">
        <f t="shared" si="4"/>
        <v>0</v>
      </c>
    </row>
    <row r="22" spans="2:20" ht="38.25" customHeight="1" x14ac:dyDescent="0.2">
      <c r="C22" s="53" t="s">
        <v>124</v>
      </c>
      <c r="D22" s="176" t="s">
        <v>272</v>
      </c>
      <c r="E22" s="177"/>
      <c r="F22" s="112">
        <v>0</v>
      </c>
      <c r="G22" s="183" t="s">
        <v>208</v>
      </c>
      <c r="H22" s="184"/>
      <c r="I22" s="97"/>
      <c r="J22" s="123"/>
      <c r="K22" s="140"/>
      <c r="L22" s="122" t="s">
        <v>8</v>
      </c>
      <c r="M22" s="122" t="s">
        <v>8</v>
      </c>
      <c r="N22" s="122" t="s">
        <v>8</v>
      </c>
      <c r="O22" s="122" t="s">
        <v>8</v>
      </c>
      <c r="P22" s="123" t="b">
        <v>0</v>
      </c>
      <c r="Q22" s="124">
        <f t="shared" si="1"/>
        <v>0</v>
      </c>
      <c r="R22" s="124">
        <f t="shared" si="2"/>
        <v>0</v>
      </c>
      <c r="S22" s="124">
        <f t="shared" si="3"/>
        <v>0</v>
      </c>
      <c r="T22" s="124">
        <f t="shared" si="4"/>
        <v>0</v>
      </c>
    </row>
    <row r="23" spans="2:20" ht="38.25" customHeight="1" x14ac:dyDescent="0.2">
      <c r="C23" s="53" t="s">
        <v>124</v>
      </c>
      <c r="D23" s="176" t="s">
        <v>273</v>
      </c>
      <c r="E23" s="177"/>
      <c r="F23" s="112">
        <v>0</v>
      </c>
      <c r="G23" s="183" t="s">
        <v>252</v>
      </c>
      <c r="H23" s="184"/>
      <c r="I23" s="97"/>
      <c r="J23" s="123"/>
      <c r="K23" s="140"/>
      <c r="L23" s="122" t="s">
        <v>8</v>
      </c>
      <c r="M23" s="122" t="s">
        <v>8</v>
      </c>
      <c r="N23" s="122" t="s">
        <v>8</v>
      </c>
      <c r="O23" s="122" t="s">
        <v>8</v>
      </c>
      <c r="P23" s="123" t="b">
        <v>0</v>
      </c>
      <c r="Q23" s="124">
        <f t="shared" ref="Q23:Q24" si="5">IF(P23=TRUE,F23,0)</f>
        <v>0</v>
      </c>
      <c r="R23" s="124">
        <f t="shared" ref="R23:R24" si="6">IF(P23=TRUE,F23,0)</f>
        <v>0</v>
      </c>
      <c r="S23" s="124">
        <f t="shared" ref="S23:S24" si="7">IF(P23=TRUE,F23,0)</f>
        <v>0</v>
      </c>
      <c r="T23" s="124">
        <f t="shared" ref="T23:T24" si="8">IF(P23=TRUE,F23,0)</f>
        <v>0</v>
      </c>
    </row>
    <row r="24" spans="2:20" ht="51.75" customHeight="1" x14ac:dyDescent="0.2">
      <c r="C24" s="53" t="s">
        <v>124</v>
      </c>
      <c r="D24" s="176" t="s">
        <v>271</v>
      </c>
      <c r="E24" s="177"/>
      <c r="F24" s="112">
        <v>0</v>
      </c>
      <c r="G24" s="183" t="s">
        <v>253</v>
      </c>
      <c r="H24" s="184"/>
      <c r="I24" s="97"/>
      <c r="J24" s="123"/>
      <c r="K24" s="140"/>
      <c r="L24" s="122" t="s">
        <v>8</v>
      </c>
      <c r="M24" s="122" t="s">
        <v>8</v>
      </c>
      <c r="N24" s="122" t="s">
        <v>8</v>
      </c>
      <c r="O24" s="122" t="s">
        <v>8</v>
      </c>
      <c r="P24" s="123" t="b">
        <v>0</v>
      </c>
      <c r="Q24" s="124">
        <f t="shared" si="5"/>
        <v>0</v>
      </c>
      <c r="R24" s="124">
        <f t="shared" si="6"/>
        <v>0</v>
      </c>
      <c r="S24" s="124">
        <f t="shared" si="7"/>
        <v>0</v>
      </c>
      <c r="T24" s="124">
        <f t="shared" si="8"/>
        <v>0</v>
      </c>
    </row>
    <row r="25" spans="2:20" ht="7.5" customHeight="1" x14ac:dyDescent="0.2">
      <c r="C25" s="54"/>
      <c r="D25" s="55"/>
      <c r="E25" s="65"/>
      <c r="F25" s="84"/>
      <c r="G25" s="72"/>
      <c r="H25" s="74"/>
      <c r="I25" s="97"/>
      <c r="J25" s="123"/>
      <c r="K25" s="140"/>
      <c r="L25" s="123"/>
      <c r="M25" s="123"/>
      <c r="N25" s="123"/>
      <c r="O25" s="123"/>
      <c r="P25" s="123"/>
      <c r="Q25" s="124"/>
      <c r="R25" s="124"/>
      <c r="S25" s="124"/>
      <c r="T25" s="124"/>
    </row>
    <row r="26" spans="2:20" ht="15.75" customHeight="1" x14ac:dyDescent="0.25">
      <c r="B26" s="50" t="s">
        <v>211</v>
      </c>
      <c r="C26" s="54"/>
      <c r="D26" s="55"/>
      <c r="E26" s="65"/>
      <c r="F26" s="84"/>
      <c r="G26" s="72"/>
      <c r="H26" s="74"/>
      <c r="I26" s="97"/>
      <c r="J26" s="123"/>
      <c r="K26" s="140"/>
      <c r="L26" s="123"/>
      <c r="M26" s="123"/>
      <c r="N26" s="123"/>
      <c r="O26" s="123"/>
      <c r="P26" s="123"/>
      <c r="Q26" s="124"/>
      <c r="R26" s="124"/>
      <c r="S26" s="124"/>
      <c r="T26" s="124"/>
    </row>
    <row r="27" spans="2:20" ht="7.5" customHeight="1" thickBot="1" x14ac:dyDescent="0.25">
      <c r="C27" s="54"/>
      <c r="D27" s="55"/>
      <c r="E27" s="65"/>
      <c r="F27" s="84"/>
      <c r="G27" s="72"/>
      <c r="H27" s="74"/>
      <c r="I27" s="97"/>
      <c r="J27" s="123"/>
      <c r="K27" s="140"/>
      <c r="L27" s="123"/>
      <c r="M27" s="123"/>
      <c r="N27" s="123"/>
      <c r="O27" s="123"/>
      <c r="P27" s="123"/>
      <c r="Q27" s="124"/>
      <c r="R27" s="124"/>
      <c r="S27" s="124"/>
      <c r="T27" s="124"/>
    </row>
    <row r="28" spans="2:20" ht="27.75" customHeight="1" thickBot="1" x14ac:dyDescent="0.25">
      <c r="C28" s="202" t="s">
        <v>297</v>
      </c>
      <c r="D28" s="203"/>
      <c r="E28" s="204" t="str">
        <f>'Step 1 - Project Information'!C37</f>
        <v>Please Select an Option</v>
      </c>
      <c r="F28" s="205"/>
      <c r="G28" s="72"/>
      <c r="H28" s="74"/>
      <c r="I28" s="97"/>
      <c r="J28" s="123"/>
      <c r="K28" s="140"/>
      <c r="L28" s="123"/>
      <c r="M28" s="123"/>
      <c r="N28" s="123"/>
      <c r="O28" s="123"/>
      <c r="P28" s="123"/>
      <c r="Q28" s="124"/>
      <c r="R28" s="124"/>
      <c r="S28" s="124"/>
      <c r="T28" s="124"/>
    </row>
    <row r="29" spans="2:20" ht="7.5" customHeight="1" x14ac:dyDescent="0.2">
      <c r="C29" s="54"/>
      <c r="D29" s="55"/>
      <c r="E29" s="65"/>
      <c r="F29" s="84"/>
      <c r="G29" s="72"/>
      <c r="H29" s="74"/>
      <c r="I29" s="97"/>
      <c r="J29" s="123"/>
      <c r="K29" s="140"/>
      <c r="L29" s="123"/>
      <c r="M29" s="123"/>
      <c r="N29" s="123"/>
      <c r="O29" s="123"/>
      <c r="P29" s="123"/>
      <c r="Q29" s="124"/>
      <c r="R29" s="124"/>
      <c r="S29" s="124"/>
      <c r="T29" s="124"/>
    </row>
    <row r="30" spans="2:20" ht="38.25" customHeight="1" x14ac:dyDescent="0.2">
      <c r="C30" s="53" t="s">
        <v>125</v>
      </c>
      <c r="D30" s="179" t="s">
        <v>326</v>
      </c>
      <c r="E30" s="180"/>
      <c r="F30" s="83">
        <v>2</v>
      </c>
      <c r="G30" s="185" t="s">
        <v>327</v>
      </c>
      <c r="H30" s="186"/>
      <c r="I30" s="97"/>
      <c r="J30" s="141">
        <f>F30</f>
        <v>2</v>
      </c>
      <c r="K30" s="125" t="b">
        <f>IF('Step 1 - Project Information'!$C$37="No",0.5,IF('Step 1 - Project Information'!$C$37="Yes",1))</f>
        <v>0</v>
      </c>
      <c r="L30" s="126" t="s">
        <v>8</v>
      </c>
      <c r="M30" s="126" t="s">
        <v>8</v>
      </c>
      <c r="N30" s="126" t="s">
        <v>8</v>
      </c>
      <c r="O30" s="126" t="s">
        <v>8</v>
      </c>
      <c r="P30" s="123" t="b">
        <v>0</v>
      </c>
      <c r="Q30" s="124">
        <f>IF(P30=TRUE,F30,0)</f>
        <v>0</v>
      </c>
      <c r="R30" s="124">
        <f>IF(P30=TRUE,F30,0)</f>
        <v>0</v>
      </c>
      <c r="S30" s="124">
        <f>IF(P30=TRUE,F30,0)</f>
        <v>0</v>
      </c>
      <c r="T30" s="124">
        <f>IF(P30=TRUE,F30,0)</f>
        <v>0</v>
      </c>
    </row>
    <row r="31" spans="2:20" ht="38.25" customHeight="1" x14ac:dyDescent="0.2">
      <c r="C31" s="53" t="s">
        <v>125</v>
      </c>
      <c r="D31" s="179" t="s">
        <v>298</v>
      </c>
      <c r="E31" s="180"/>
      <c r="F31" s="83">
        <v>2</v>
      </c>
      <c r="G31" s="185" t="s">
        <v>299</v>
      </c>
      <c r="H31" s="186"/>
      <c r="I31" s="97"/>
      <c r="J31" s="141">
        <f>F31</f>
        <v>2</v>
      </c>
      <c r="K31" s="125" t="b">
        <f>IF('Step 1 - Project Information'!$C$37="No",0.5,IF('Step 1 - Project Information'!$C$37="Yes",1))</f>
        <v>0</v>
      </c>
      <c r="L31" s="126" t="s">
        <v>8</v>
      </c>
      <c r="M31" s="126" t="s">
        <v>8</v>
      </c>
      <c r="N31" s="126" t="s">
        <v>8</v>
      </c>
      <c r="O31" s="126" t="s">
        <v>8</v>
      </c>
      <c r="P31" s="123" t="b">
        <v>0</v>
      </c>
      <c r="Q31" s="124">
        <f>IF(P31=TRUE,F31,0)</f>
        <v>0</v>
      </c>
      <c r="R31" s="124">
        <f>IF(P31=TRUE,F31,0)</f>
        <v>0</v>
      </c>
      <c r="S31" s="124">
        <f>IF(P31=TRUE,F31,0)</f>
        <v>0</v>
      </c>
      <c r="T31" s="124">
        <f>IF(P31=TRUE,F31,0)</f>
        <v>0</v>
      </c>
    </row>
    <row r="32" spans="2:20" ht="12" customHeight="1" x14ac:dyDescent="0.2">
      <c r="C32" s="191" t="s">
        <v>125</v>
      </c>
      <c r="D32" s="193" t="s">
        <v>328</v>
      </c>
      <c r="E32" s="66" t="s">
        <v>254</v>
      </c>
      <c r="F32" s="63" t="s">
        <v>3</v>
      </c>
      <c r="G32" s="193" t="s">
        <v>256</v>
      </c>
      <c r="H32" s="195"/>
      <c r="I32" s="97"/>
      <c r="J32" s="123"/>
      <c r="K32" s="125"/>
      <c r="L32" s="126"/>
      <c r="M32" s="126"/>
      <c r="N32" s="126"/>
      <c r="O32" s="126"/>
      <c r="P32" s="123"/>
      <c r="Q32" s="124"/>
      <c r="R32" s="124"/>
      <c r="S32" s="124"/>
      <c r="T32" s="124"/>
    </row>
    <row r="33" spans="2:20" ht="26.25" customHeight="1" x14ac:dyDescent="0.2">
      <c r="C33" s="192"/>
      <c r="D33" s="194"/>
      <c r="E33" s="113">
        <v>0.75</v>
      </c>
      <c r="F33" s="83">
        <f>ROUNDUP((K33*(E33*J33)),0)</f>
        <v>0</v>
      </c>
      <c r="G33" s="194"/>
      <c r="H33" s="196"/>
      <c r="I33" s="97"/>
      <c r="J33" s="123">
        <v>3</v>
      </c>
      <c r="K33" s="125" t="b">
        <f>IF('Step 1 - Project Information'!$C$37="No",0.5,IF('Step 1 - Project Information'!$C$37="Yes",1))</f>
        <v>0</v>
      </c>
      <c r="L33" s="126" t="s">
        <v>8</v>
      </c>
      <c r="M33" s="126" t="s">
        <v>8</v>
      </c>
      <c r="N33" s="126" t="s">
        <v>8</v>
      </c>
      <c r="O33" s="126" t="s">
        <v>8</v>
      </c>
      <c r="P33" s="123" t="b">
        <v>0</v>
      </c>
      <c r="Q33" s="124">
        <f>IF(P33=TRUE,F33,0)</f>
        <v>0</v>
      </c>
      <c r="R33" s="124">
        <f>IF(P33=TRUE,F33,0)</f>
        <v>0</v>
      </c>
      <c r="S33" s="124">
        <f>IF(P33=TRUE,F33,0)</f>
        <v>0</v>
      </c>
      <c r="T33" s="124">
        <f>IF(P33=TRUE,F33,0)</f>
        <v>0</v>
      </c>
    </row>
    <row r="34" spans="2:20" ht="12" customHeight="1" x14ac:dyDescent="0.2">
      <c r="B34" s="206"/>
      <c r="C34" s="191" t="s">
        <v>124</v>
      </c>
      <c r="D34" s="207" t="s">
        <v>140</v>
      </c>
      <c r="E34" s="66" t="s">
        <v>228</v>
      </c>
      <c r="F34" s="63" t="s">
        <v>3</v>
      </c>
      <c r="G34" s="187" t="s">
        <v>227</v>
      </c>
      <c r="H34" s="188"/>
      <c r="I34" s="97"/>
      <c r="J34" s="123"/>
      <c r="K34" s="125"/>
      <c r="L34" s="126"/>
      <c r="M34" s="126"/>
      <c r="N34" s="126"/>
      <c r="O34" s="126"/>
      <c r="P34" s="123"/>
      <c r="Q34" s="124"/>
      <c r="R34" s="124"/>
      <c r="S34" s="124"/>
      <c r="T34" s="124"/>
    </row>
    <row r="35" spans="2:20" ht="26.25" customHeight="1" x14ac:dyDescent="0.2">
      <c r="B35" s="206"/>
      <c r="C35" s="192"/>
      <c r="D35" s="208"/>
      <c r="E35" s="114">
        <v>4</v>
      </c>
      <c r="F35" s="92">
        <f>E35*K35</f>
        <v>0</v>
      </c>
      <c r="G35" s="189"/>
      <c r="H35" s="190"/>
      <c r="I35" s="97"/>
      <c r="J35" s="123"/>
      <c r="K35" s="125" t="b">
        <f>IF('Step 1 - Project Information'!$C$37="No",0.5,IF('Step 1 - Project Information'!$C$37="Yes",1))</f>
        <v>0</v>
      </c>
      <c r="L35" s="126" t="s">
        <v>8</v>
      </c>
      <c r="M35" s="126" t="s">
        <v>8</v>
      </c>
      <c r="N35" s="126" t="s">
        <v>8</v>
      </c>
      <c r="O35" s="126" t="s">
        <v>8</v>
      </c>
      <c r="P35" s="123" t="b">
        <v>0</v>
      </c>
      <c r="Q35" s="124">
        <f>IF(P35=TRUE,F35,0)</f>
        <v>0</v>
      </c>
      <c r="R35" s="124">
        <f>Q35</f>
        <v>0</v>
      </c>
      <c r="S35" s="124">
        <f>Q35</f>
        <v>0</v>
      </c>
      <c r="T35" s="124">
        <f>Q35</f>
        <v>0</v>
      </c>
    </row>
    <row r="36" spans="2:20" ht="38.25" customHeight="1" x14ac:dyDescent="0.2">
      <c r="C36" s="53" t="s">
        <v>125</v>
      </c>
      <c r="D36" s="176" t="s">
        <v>137</v>
      </c>
      <c r="E36" s="177"/>
      <c r="F36" s="91">
        <f>(J36*K36)</f>
        <v>0</v>
      </c>
      <c r="G36" s="183" t="s">
        <v>138</v>
      </c>
      <c r="H36" s="184"/>
      <c r="I36" s="97"/>
      <c r="J36" s="123">
        <v>7</v>
      </c>
      <c r="K36" s="125" t="b">
        <f>IF('Step 1 - Project Information'!$C$37="No",0.5,IF('Step 1 - Project Information'!$C$37="Yes",1))</f>
        <v>0</v>
      </c>
      <c r="L36" s="126" t="s">
        <v>8</v>
      </c>
      <c r="M36" s="126" t="s">
        <v>8</v>
      </c>
      <c r="N36" s="126" t="s">
        <v>8</v>
      </c>
      <c r="O36" s="126" t="s">
        <v>8</v>
      </c>
      <c r="P36" s="123" t="b">
        <v>0</v>
      </c>
      <c r="Q36" s="124">
        <f>IF(P36=TRUE,F36,0)</f>
        <v>0</v>
      </c>
      <c r="R36" s="124">
        <f>IF(P36=TRUE,F36,0)</f>
        <v>0</v>
      </c>
      <c r="S36" s="124">
        <f>IF(P36=TRUE,F36,0)</f>
        <v>0</v>
      </c>
      <c r="T36" s="124">
        <f>IF(P36=TRUE,F36,0)</f>
        <v>0</v>
      </c>
    </row>
    <row r="37" spans="2:20" ht="7.5" customHeight="1" x14ac:dyDescent="0.2">
      <c r="C37" s="79"/>
      <c r="D37" s="80"/>
      <c r="E37" s="80"/>
      <c r="F37" s="85"/>
      <c r="G37" s="81"/>
      <c r="H37" s="81"/>
      <c r="I37" s="97"/>
      <c r="J37" s="123"/>
      <c r="K37" s="125"/>
      <c r="L37" s="126"/>
      <c r="M37" s="126"/>
      <c r="N37" s="126"/>
      <c r="O37" s="126"/>
      <c r="P37" s="123"/>
      <c r="Q37" s="124"/>
      <c r="R37" s="124"/>
      <c r="S37" s="124"/>
      <c r="T37" s="124"/>
    </row>
    <row r="38" spans="2:20" ht="15.75" x14ac:dyDescent="0.25">
      <c r="B38" s="50" t="s">
        <v>235</v>
      </c>
      <c r="C38" s="54"/>
      <c r="D38" s="55"/>
      <c r="E38" s="67"/>
      <c r="F38" s="86"/>
      <c r="G38" s="73"/>
      <c r="H38" s="74"/>
      <c r="I38" s="97"/>
      <c r="J38" s="123"/>
      <c r="K38" s="140"/>
      <c r="L38" s="123"/>
      <c r="M38" s="123"/>
      <c r="N38" s="123"/>
      <c r="O38" s="123"/>
      <c r="P38" s="123"/>
      <c r="Q38" s="124"/>
      <c r="R38" s="124"/>
      <c r="S38" s="124"/>
      <c r="T38" s="124"/>
    </row>
    <row r="39" spans="2:20" ht="7.5" customHeight="1" x14ac:dyDescent="0.2">
      <c r="C39" s="54"/>
      <c r="D39" s="55"/>
      <c r="E39" s="67"/>
      <c r="F39" s="86"/>
      <c r="G39" s="73"/>
      <c r="H39" s="74"/>
      <c r="I39" s="97"/>
      <c r="J39" s="123"/>
      <c r="K39" s="140"/>
      <c r="L39" s="123"/>
      <c r="M39" s="123"/>
      <c r="N39" s="123"/>
      <c r="O39" s="123"/>
      <c r="P39" s="123"/>
      <c r="Q39" s="124"/>
      <c r="R39" s="124"/>
      <c r="S39" s="124"/>
      <c r="T39" s="124"/>
    </row>
    <row r="40" spans="2:20" ht="45.75" customHeight="1" x14ac:dyDescent="0.2">
      <c r="C40" s="56" t="s">
        <v>125</v>
      </c>
      <c r="D40" s="179" t="s">
        <v>300</v>
      </c>
      <c r="E40" s="180"/>
      <c r="F40" s="83">
        <v>1</v>
      </c>
      <c r="G40" s="183" t="s">
        <v>302</v>
      </c>
      <c r="H40" s="184"/>
      <c r="I40" s="97"/>
      <c r="J40" s="123"/>
      <c r="K40" s="140"/>
      <c r="L40" s="122" t="s">
        <v>9</v>
      </c>
      <c r="M40" s="122" t="s">
        <v>8</v>
      </c>
      <c r="N40" s="122" t="s">
        <v>8</v>
      </c>
      <c r="O40" s="122" t="s">
        <v>8</v>
      </c>
      <c r="P40" s="123" t="b">
        <v>0</v>
      </c>
      <c r="Q40" s="124">
        <v>0</v>
      </c>
      <c r="R40" s="124">
        <f>IF(P40=TRUE,F40,0)</f>
        <v>0</v>
      </c>
      <c r="S40" s="124">
        <f>IF(P40=TRUE,F40,0)</f>
        <v>0</v>
      </c>
      <c r="T40" s="124">
        <f>IF(P40=TRUE,F40,0)</f>
        <v>0</v>
      </c>
    </row>
    <row r="41" spans="2:20" ht="45.75" customHeight="1" x14ac:dyDescent="0.2">
      <c r="C41" s="56" t="s">
        <v>125</v>
      </c>
      <c r="D41" s="176" t="s">
        <v>18</v>
      </c>
      <c r="E41" s="177"/>
      <c r="F41" s="83">
        <v>4</v>
      </c>
      <c r="G41" s="183" t="s">
        <v>301</v>
      </c>
      <c r="H41" s="184"/>
      <c r="I41" s="97"/>
      <c r="J41" s="123"/>
      <c r="K41" s="140"/>
      <c r="L41" s="122" t="s">
        <v>8</v>
      </c>
      <c r="M41" s="122" t="s">
        <v>8</v>
      </c>
      <c r="N41" s="122" t="s">
        <v>8</v>
      </c>
      <c r="O41" s="122" t="s">
        <v>8</v>
      </c>
      <c r="P41" s="123" t="b">
        <v>0</v>
      </c>
      <c r="Q41" s="124">
        <f>IF(P41=TRUE,F41,0)</f>
        <v>0</v>
      </c>
      <c r="R41" s="124">
        <f>IF(P41=TRUE,F41,0)</f>
        <v>0</v>
      </c>
      <c r="S41" s="124">
        <f>IF(P41=TRUE,F41,0)</f>
        <v>0</v>
      </c>
      <c r="T41" s="124">
        <f>IF(P41=TRUE,F41,0)</f>
        <v>0</v>
      </c>
    </row>
    <row r="42" spans="2:20" ht="38.25" customHeight="1" x14ac:dyDescent="0.2">
      <c r="C42" s="56" t="s">
        <v>125</v>
      </c>
      <c r="D42" s="179" t="s">
        <v>127</v>
      </c>
      <c r="E42" s="180"/>
      <c r="F42" s="83">
        <v>10</v>
      </c>
      <c r="G42" s="183" t="s">
        <v>334</v>
      </c>
      <c r="H42" s="184"/>
      <c r="I42" s="97"/>
      <c r="J42" s="123"/>
      <c r="K42" s="140"/>
      <c r="L42" s="122" t="s">
        <v>9</v>
      </c>
      <c r="M42" s="122" t="s">
        <v>8</v>
      </c>
      <c r="N42" s="122" t="s">
        <v>8</v>
      </c>
      <c r="O42" s="122" t="s">
        <v>8</v>
      </c>
      <c r="P42" s="123" t="b">
        <v>0</v>
      </c>
      <c r="Q42" s="124">
        <v>0</v>
      </c>
      <c r="R42" s="124">
        <f>IF(P42=TRUE,F42,0)</f>
        <v>0</v>
      </c>
      <c r="S42" s="124">
        <f>IF(P42=TRUE,F42,0)</f>
        <v>0</v>
      </c>
      <c r="T42" s="124">
        <f>IF(P42=TRUE,F42,0)</f>
        <v>0</v>
      </c>
    </row>
    <row r="43" spans="2:20" ht="38.25" customHeight="1" x14ac:dyDescent="0.2">
      <c r="C43" s="56" t="s">
        <v>125</v>
      </c>
      <c r="D43" s="176" t="s">
        <v>126</v>
      </c>
      <c r="E43" s="177"/>
      <c r="F43" s="83">
        <v>10</v>
      </c>
      <c r="G43" s="183" t="s">
        <v>329</v>
      </c>
      <c r="H43" s="184"/>
      <c r="I43" s="97"/>
      <c r="J43" s="123"/>
      <c r="K43" s="140"/>
      <c r="L43" s="122" t="s">
        <v>8</v>
      </c>
      <c r="M43" s="122" t="s">
        <v>8</v>
      </c>
      <c r="N43" s="122" t="s">
        <v>8</v>
      </c>
      <c r="O43" s="122" t="s">
        <v>8</v>
      </c>
      <c r="P43" s="123" t="b">
        <v>0</v>
      </c>
      <c r="Q43" s="124">
        <f>IF(P43=TRUE,F43,0)</f>
        <v>0</v>
      </c>
      <c r="R43" s="124">
        <f>IF(P43=TRUE,F43,0)</f>
        <v>0</v>
      </c>
      <c r="S43" s="124">
        <f>IF(P43=TRUE,F43,0)</f>
        <v>0</v>
      </c>
      <c r="T43" s="124">
        <f>IF(P43=TRUE,F43,0)</f>
        <v>0</v>
      </c>
    </row>
    <row r="44" spans="2:20" ht="38.25" customHeight="1" x14ac:dyDescent="0.2">
      <c r="C44" s="56" t="s">
        <v>125</v>
      </c>
      <c r="D44" s="176" t="s">
        <v>144</v>
      </c>
      <c r="E44" s="177"/>
      <c r="F44" s="83">
        <v>10</v>
      </c>
      <c r="G44" s="183" t="s">
        <v>333</v>
      </c>
      <c r="H44" s="184"/>
      <c r="I44" s="97"/>
      <c r="J44" s="123"/>
      <c r="K44" s="140"/>
      <c r="L44" s="122" t="s">
        <v>8</v>
      </c>
      <c r="M44" s="122" t="s">
        <v>8</v>
      </c>
      <c r="N44" s="122" t="s">
        <v>8</v>
      </c>
      <c r="O44" s="122" t="s">
        <v>8</v>
      </c>
      <c r="P44" s="123" t="b">
        <v>0</v>
      </c>
      <c r="Q44" s="124">
        <f>IF(P44=TRUE,F44,0)</f>
        <v>0</v>
      </c>
      <c r="R44" s="124">
        <f>IF(P44=TRUE,F44,0)</f>
        <v>0</v>
      </c>
      <c r="S44" s="124">
        <f>IF(P44=TRUE,F44,0)</f>
        <v>0</v>
      </c>
      <c r="T44" s="124">
        <f>IF(P44=TRUE,F44,0)</f>
        <v>0</v>
      </c>
    </row>
    <row r="45" spans="2:20" ht="7.5" customHeight="1" x14ac:dyDescent="0.2">
      <c r="C45" s="54"/>
      <c r="D45" s="55"/>
      <c r="E45" s="67"/>
      <c r="F45" s="86"/>
      <c r="G45" s="73"/>
      <c r="H45" s="74"/>
      <c r="I45" s="97"/>
      <c r="J45" s="123"/>
      <c r="K45" s="140"/>
      <c r="L45" s="123"/>
      <c r="M45" s="123"/>
      <c r="N45" s="123"/>
      <c r="O45" s="123"/>
      <c r="P45" s="123"/>
      <c r="Q45" s="124"/>
      <c r="R45" s="124"/>
      <c r="S45" s="124"/>
      <c r="T45" s="124"/>
    </row>
    <row r="46" spans="2:20" ht="15.75" x14ac:dyDescent="0.25">
      <c r="B46" s="50" t="s">
        <v>212</v>
      </c>
      <c r="C46" s="54"/>
      <c r="D46" s="55"/>
      <c r="E46" s="67"/>
      <c r="F46" s="86"/>
      <c r="G46" s="73"/>
      <c r="H46" s="74"/>
      <c r="I46" s="97"/>
      <c r="J46" s="123"/>
      <c r="K46" s="140"/>
      <c r="L46" s="123"/>
      <c r="M46" s="123"/>
      <c r="N46" s="123"/>
      <c r="O46" s="123"/>
      <c r="P46" s="123"/>
      <c r="Q46" s="124"/>
      <c r="R46" s="124"/>
      <c r="S46" s="124"/>
      <c r="T46" s="124"/>
    </row>
    <row r="47" spans="2:20" ht="7.5" customHeight="1" thickBot="1" x14ac:dyDescent="0.3">
      <c r="B47" s="50"/>
      <c r="C47" s="54"/>
      <c r="D47" s="55"/>
      <c r="E47" s="67"/>
      <c r="F47" s="86"/>
      <c r="G47" s="73"/>
      <c r="H47" s="74"/>
      <c r="I47" s="97"/>
      <c r="J47" s="123"/>
      <c r="K47" s="140"/>
      <c r="L47" s="123"/>
      <c r="M47" s="123"/>
      <c r="N47" s="123"/>
      <c r="O47" s="123"/>
      <c r="P47" s="123"/>
      <c r="Q47" s="124"/>
      <c r="R47" s="124"/>
      <c r="S47" s="124"/>
      <c r="T47" s="124"/>
    </row>
    <row r="48" spans="2:20" ht="27.75" customHeight="1" thickBot="1" x14ac:dyDescent="0.3">
      <c r="B48" s="50"/>
      <c r="C48" s="202" t="s">
        <v>245</v>
      </c>
      <c r="D48" s="203"/>
      <c r="E48" s="204" t="str">
        <f>'Step 1 - Project Information'!C41</f>
        <v>Please Select an Option</v>
      </c>
      <c r="F48" s="205"/>
      <c r="G48" s="73"/>
      <c r="H48" s="74"/>
      <c r="I48" s="97"/>
      <c r="J48" s="123"/>
      <c r="K48" s="140"/>
      <c r="L48" s="123"/>
      <c r="M48" s="123"/>
      <c r="N48" s="123"/>
      <c r="O48" s="123"/>
      <c r="P48" s="123"/>
      <c r="Q48" s="124"/>
      <c r="R48" s="124"/>
      <c r="S48" s="124"/>
      <c r="T48" s="124"/>
    </row>
    <row r="49" spans="2:20" ht="7.5" customHeight="1" x14ac:dyDescent="0.2">
      <c r="C49" s="96"/>
      <c r="D49" s="74"/>
      <c r="E49" s="67"/>
      <c r="F49" s="86"/>
      <c r="G49" s="73"/>
      <c r="H49" s="74"/>
      <c r="I49" s="97"/>
      <c r="J49" s="123"/>
      <c r="K49" s="140"/>
      <c r="L49" s="123"/>
      <c r="M49" s="123"/>
      <c r="N49" s="123"/>
      <c r="O49" s="123"/>
      <c r="P49" s="123"/>
      <c r="Q49" s="124"/>
      <c r="R49" s="124"/>
      <c r="S49" s="124"/>
      <c r="T49" s="124"/>
    </row>
    <row r="50" spans="2:20" ht="7.5" customHeight="1" thickBot="1" x14ac:dyDescent="0.3">
      <c r="B50" s="50"/>
      <c r="C50" s="96"/>
      <c r="D50" s="74"/>
      <c r="E50" s="67"/>
      <c r="F50" s="86"/>
      <c r="G50" s="73"/>
      <c r="H50" s="74"/>
      <c r="I50" s="97"/>
      <c r="J50" s="123"/>
      <c r="K50" s="140"/>
      <c r="L50" s="123"/>
      <c r="M50" s="123"/>
      <c r="N50" s="123"/>
      <c r="O50" s="123"/>
      <c r="P50" s="123"/>
      <c r="Q50" s="124"/>
      <c r="R50" s="124"/>
      <c r="S50" s="124"/>
      <c r="T50" s="124"/>
    </row>
    <row r="51" spans="2:20" ht="27.75" customHeight="1" thickBot="1" x14ac:dyDescent="0.3">
      <c r="B51" s="50"/>
      <c r="C51" s="202" t="s">
        <v>246</v>
      </c>
      <c r="D51" s="203"/>
      <c r="E51" s="204" t="str">
        <f>'Step 1 - Project Information'!C45</f>
        <v>Please Select an Option</v>
      </c>
      <c r="F51" s="205"/>
      <c r="G51" s="73"/>
      <c r="H51" s="74"/>
      <c r="I51" s="97"/>
      <c r="J51" s="123"/>
      <c r="K51" s="140"/>
      <c r="L51" s="123"/>
      <c r="M51" s="123"/>
      <c r="N51" s="123"/>
      <c r="O51" s="123"/>
      <c r="P51" s="123"/>
      <c r="Q51" s="124"/>
      <c r="R51" s="124"/>
      <c r="S51" s="124"/>
      <c r="T51" s="124"/>
    </row>
    <row r="52" spans="2:20" ht="7.5" customHeight="1" x14ac:dyDescent="0.2">
      <c r="C52" s="54"/>
      <c r="D52" s="55"/>
      <c r="E52" s="67"/>
      <c r="F52" s="86"/>
      <c r="G52" s="73"/>
      <c r="H52" s="74"/>
      <c r="I52" s="97"/>
      <c r="J52" s="123"/>
      <c r="K52" s="140"/>
      <c r="L52" s="123"/>
      <c r="M52" s="123"/>
      <c r="N52" s="123"/>
      <c r="O52" s="123"/>
      <c r="P52" s="123"/>
      <c r="Q52" s="124"/>
      <c r="R52" s="124"/>
      <c r="S52" s="124"/>
      <c r="T52" s="124"/>
    </row>
    <row r="53" spans="2:20" ht="7.5" customHeight="1" x14ac:dyDescent="0.2">
      <c r="C53" s="54"/>
      <c r="D53" s="55"/>
      <c r="E53" s="67"/>
      <c r="F53" s="86"/>
      <c r="G53" s="73"/>
      <c r="H53" s="74"/>
      <c r="I53" s="97"/>
      <c r="J53" s="123"/>
      <c r="K53" s="140"/>
      <c r="L53" s="123"/>
      <c r="M53" s="123"/>
      <c r="N53" s="123"/>
      <c r="O53" s="123"/>
      <c r="P53" s="123"/>
      <c r="Q53" s="124"/>
      <c r="R53" s="124"/>
      <c r="S53" s="124"/>
      <c r="T53" s="124"/>
    </row>
    <row r="54" spans="2:20" ht="38.25" customHeight="1" x14ac:dyDescent="0.2">
      <c r="C54" s="53" t="s">
        <v>125</v>
      </c>
      <c r="D54" s="197" t="s">
        <v>287</v>
      </c>
      <c r="E54" s="197"/>
      <c r="F54" s="83">
        <v>1</v>
      </c>
      <c r="G54" s="183" t="s">
        <v>288</v>
      </c>
      <c r="H54" s="184"/>
      <c r="I54" s="97"/>
      <c r="J54" s="123">
        <v>1</v>
      </c>
      <c r="K54" s="125"/>
      <c r="L54" s="122" t="s">
        <v>8</v>
      </c>
      <c r="M54" s="122" t="s">
        <v>8</v>
      </c>
      <c r="N54" s="122" t="s">
        <v>8</v>
      </c>
      <c r="O54" s="122" t="s">
        <v>8</v>
      </c>
      <c r="P54" s="123" t="b">
        <v>0</v>
      </c>
      <c r="Q54" s="124">
        <f>IF(P54=TRUE,F54,0)</f>
        <v>0</v>
      </c>
      <c r="R54" s="124">
        <f>IF(P54=TRUE,F54,0)</f>
        <v>0</v>
      </c>
      <c r="S54" s="124">
        <f>IF(P54=TRUE,F54,0)</f>
        <v>0</v>
      </c>
      <c r="T54" s="124">
        <f>IF(P54=TRUE,F54,0)</f>
        <v>0</v>
      </c>
    </row>
    <row r="55" spans="2:20" ht="38.25" customHeight="1" x14ac:dyDescent="0.2">
      <c r="C55" s="53" t="s">
        <v>124</v>
      </c>
      <c r="D55" s="197" t="s">
        <v>279</v>
      </c>
      <c r="E55" s="197"/>
      <c r="F55" s="83">
        <v>1</v>
      </c>
      <c r="G55" s="183" t="s">
        <v>280</v>
      </c>
      <c r="H55" s="184"/>
      <c r="I55" s="97"/>
      <c r="J55" s="123"/>
      <c r="K55" s="125"/>
      <c r="L55" s="126" t="s">
        <v>8</v>
      </c>
      <c r="M55" s="126" t="s">
        <v>8</v>
      </c>
      <c r="N55" s="126" t="s">
        <v>8</v>
      </c>
      <c r="O55" s="126" t="s">
        <v>8</v>
      </c>
      <c r="P55" s="123" t="b">
        <v>0</v>
      </c>
      <c r="Q55" s="124">
        <f t="shared" ref="Q55" si="9">IF(P55=TRUE,F55,0)</f>
        <v>0</v>
      </c>
      <c r="R55" s="124">
        <f t="shared" ref="R55" si="10">IF(P55=TRUE,F55,0)</f>
        <v>0</v>
      </c>
      <c r="S55" s="124">
        <f t="shared" ref="S55" si="11">IF(P55=TRUE,F55,0)</f>
        <v>0</v>
      </c>
      <c r="T55" s="124">
        <f t="shared" ref="T55" si="12">IF(P55=TRUE,F55,0)</f>
        <v>0</v>
      </c>
    </row>
    <row r="56" spans="2:20" ht="38.25" customHeight="1" x14ac:dyDescent="0.2">
      <c r="C56" s="56" t="s">
        <v>125</v>
      </c>
      <c r="D56" s="179" t="s">
        <v>128</v>
      </c>
      <c r="E56" s="180"/>
      <c r="F56" s="83">
        <v>2</v>
      </c>
      <c r="G56" s="181" t="s">
        <v>149</v>
      </c>
      <c r="H56" s="182"/>
      <c r="I56" s="97"/>
      <c r="J56" s="123">
        <v>2</v>
      </c>
      <c r="K56" s="125">
        <v>0.5</v>
      </c>
      <c r="L56" s="126" t="s">
        <v>8</v>
      </c>
      <c r="M56" s="126" t="s">
        <v>8</v>
      </c>
      <c r="N56" s="126" t="s">
        <v>8</v>
      </c>
      <c r="O56" s="126" t="s">
        <v>8</v>
      </c>
      <c r="P56" s="123" t="b">
        <v>0</v>
      </c>
      <c r="Q56" s="124">
        <f>IF(P56=TRUE,F56,0)</f>
        <v>0</v>
      </c>
      <c r="R56" s="124">
        <f>IF(P56=TRUE,F56,0)</f>
        <v>0</v>
      </c>
      <c r="S56" s="124">
        <f>IF(P56=TRUE,F56,0)</f>
        <v>0</v>
      </c>
      <c r="T56" s="124">
        <f>IF(P56=TRUE,F56,0)</f>
        <v>0</v>
      </c>
    </row>
    <row r="57" spans="2:20" ht="38.25" customHeight="1" x14ac:dyDescent="0.2">
      <c r="C57" s="53" t="s">
        <v>125</v>
      </c>
      <c r="D57" s="176" t="s">
        <v>134</v>
      </c>
      <c r="E57" s="177"/>
      <c r="F57" s="83">
        <f>(J57*K57)</f>
        <v>0</v>
      </c>
      <c r="G57" s="183" t="s">
        <v>335</v>
      </c>
      <c r="H57" s="184"/>
      <c r="I57" s="97"/>
      <c r="J57" s="123">
        <v>2</v>
      </c>
      <c r="K57" s="125" t="b">
        <f>IF('Step 1 - Project Information'!$C$41="No",0.5,IF('Step 1 - Project Information'!$C$41="Yes",1))</f>
        <v>0</v>
      </c>
      <c r="L57" s="122" t="s">
        <v>8</v>
      </c>
      <c r="M57" s="122" t="s">
        <v>8</v>
      </c>
      <c r="N57" s="122" t="s">
        <v>11</v>
      </c>
      <c r="O57" s="122" t="s">
        <v>8</v>
      </c>
      <c r="P57" s="123" t="b">
        <v>0</v>
      </c>
      <c r="Q57" s="124">
        <f t="shared" ref="Q57:Q58" si="13">IF(P57=TRUE,F57,0)</f>
        <v>0</v>
      </c>
      <c r="R57" s="124">
        <f t="shared" ref="R57:R58" si="14">IF(P57=TRUE,F57,0)</f>
        <v>0</v>
      </c>
      <c r="S57" s="124">
        <f t="shared" ref="S57:S58" si="15">IF(P57=TRUE,F57,0)</f>
        <v>0</v>
      </c>
      <c r="T57" s="124">
        <f t="shared" ref="T57:T58" si="16">IF(P57=TRUE,F57,0)</f>
        <v>0</v>
      </c>
    </row>
    <row r="58" spans="2:20" ht="38.25" customHeight="1" x14ac:dyDescent="0.2">
      <c r="C58" s="53" t="s">
        <v>125</v>
      </c>
      <c r="D58" s="176" t="s">
        <v>285</v>
      </c>
      <c r="E58" s="177"/>
      <c r="F58" s="83">
        <v>2</v>
      </c>
      <c r="G58" s="183" t="s">
        <v>286</v>
      </c>
      <c r="H58" s="184"/>
      <c r="I58" s="97"/>
      <c r="J58" s="123"/>
      <c r="K58" s="140"/>
      <c r="L58" s="126" t="s">
        <v>9</v>
      </c>
      <c r="M58" s="126" t="s">
        <v>8</v>
      </c>
      <c r="N58" s="126" t="s">
        <v>8</v>
      </c>
      <c r="O58" s="126" t="s">
        <v>8</v>
      </c>
      <c r="P58" s="123" t="b">
        <v>0</v>
      </c>
      <c r="Q58" s="124">
        <f t="shared" si="13"/>
        <v>0</v>
      </c>
      <c r="R58" s="124">
        <f t="shared" si="14"/>
        <v>0</v>
      </c>
      <c r="S58" s="124">
        <f t="shared" si="15"/>
        <v>0</v>
      </c>
      <c r="T58" s="124">
        <f t="shared" si="16"/>
        <v>0</v>
      </c>
    </row>
    <row r="59" spans="2:20" ht="38.25" customHeight="1" x14ac:dyDescent="0.2">
      <c r="C59" s="56" t="s">
        <v>125</v>
      </c>
      <c r="D59" s="179" t="s">
        <v>277</v>
      </c>
      <c r="E59" s="180"/>
      <c r="F59" s="83">
        <v>3</v>
      </c>
      <c r="G59" s="183" t="s">
        <v>282</v>
      </c>
      <c r="H59" s="182"/>
      <c r="I59" s="97"/>
      <c r="J59" s="123"/>
      <c r="K59" s="125"/>
      <c r="L59" s="126" t="s">
        <v>9</v>
      </c>
      <c r="M59" s="126" t="s">
        <v>8</v>
      </c>
      <c r="N59" s="126" t="s">
        <v>8</v>
      </c>
      <c r="O59" s="126" t="s">
        <v>8</v>
      </c>
      <c r="P59" s="123" t="b">
        <v>0</v>
      </c>
      <c r="Q59" s="124">
        <v>0</v>
      </c>
      <c r="R59" s="124">
        <f t="shared" ref="R59:R61" si="17">IF(P59=TRUE,F59,0)</f>
        <v>0</v>
      </c>
      <c r="S59" s="124">
        <f t="shared" ref="S59:S61" si="18">IF(P59=TRUE,F59,0)</f>
        <v>0</v>
      </c>
      <c r="T59" s="124">
        <f t="shared" ref="T59:T61" si="19">IF(P59=TRUE,F59,0)</f>
        <v>0</v>
      </c>
    </row>
    <row r="60" spans="2:20" ht="38.25" customHeight="1" x14ac:dyDescent="0.2">
      <c r="C60" s="56" t="s">
        <v>125</v>
      </c>
      <c r="D60" s="176" t="s">
        <v>278</v>
      </c>
      <c r="E60" s="177"/>
      <c r="F60" s="83">
        <v>3</v>
      </c>
      <c r="G60" s="185" t="s">
        <v>283</v>
      </c>
      <c r="H60" s="186"/>
      <c r="I60" s="97"/>
      <c r="J60" s="123"/>
      <c r="K60" s="125"/>
      <c r="L60" s="126" t="s">
        <v>9</v>
      </c>
      <c r="M60" s="126" t="s">
        <v>8</v>
      </c>
      <c r="N60" s="126" t="s">
        <v>8</v>
      </c>
      <c r="O60" s="126" t="s">
        <v>8</v>
      </c>
      <c r="P60" s="123" t="b">
        <v>0</v>
      </c>
      <c r="Q60" s="124">
        <v>0</v>
      </c>
      <c r="R60" s="124">
        <f t="shared" si="17"/>
        <v>0</v>
      </c>
      <c r="S60" s="124">
        <f t="shared" si="18"/>
        <v>0</v>
      </c>
      <c r="T60" s="124">
        <f t="shared" si="19"/>
        <v>0</v>
      </c>
    </row>
    <row r="61" spans="2:20" ht="38.25" customHeight="1" x14ac:dyDescent="0.2">
      <c r="C61" s="53" t="s">
        <v>124</v>
      </c>
      <c r="D61" s="103" t="s">
        <v>281</v>
      </c>
      <c r="E61" s="104"/>
      <c r="F61" s="83">
        <v>6</v>
      </c>
      <c r="G61" s="218" t="s">
        <v>284</v>
      </c>
      <c r="H61" s="219"/>
      <c r="I61" s="97"/>
      <c r="J61" s="123"/>
      <c r="K61" s="125"/>
      <c r="L61" s="126" t="s">
        <v>8</v>
      </c>
      <c r="M61" s="126" t="s">
        <v>8</v>
      </c>
      <c r="N61" s="126" t="s">
        <v>8</v>
      </c>
      <c r="O61" s="126" t="s">
        <v>8</v>
      </c>
      <c r="P61" s="123" t="b">
        <v>0</v>
      </c>
      <c r="Q61" s="124">
        <f t="shared" ref="Q61" si="20">IF(P61=TRUE,F61,0)</f>
        <v>0</v>
      </c>
      <c r="R61" s="124">
        <f t="shared" si="17"/>
        <v>0</v>
      </c>
      <c r="S61" s="124">
        <f t="shared" si="18"/>
        <v>0</v>
      </c>
      <c r="T61" s="124">
        <f t="shared" si="19"/>
        <v>0</v>
      </c>
    </row>
    <row r="62" spans="2:20" ht="7.5" customHeight="1" x14ac:dyDescent="0.2">
      <c r="C62" s="79"/>
      <c r="D62" s="80"/>
      <c r="E62" s="80"/>
      <c r="F62" s="85"/>
      <c r="G62" s="81"/>
      <c r="H62" s="81"/>
      <c r="I62" s="97"/>
      <c r="J62" s="123"/>
      <c r="K62" s="125"/>
      <c r="L62" s="122"/>
      <c r="M62" s="122"/>
      <c r="N62" s="122"/>
      <c r="O62" s="122"/>
      <c r="P62" s="123"/>
      <c r="Q62" s="124"/>
      <c r="R62" s="124"/>
      <c r="S62" s="124"/>
      <c r="T62" s="124"/>
    </row>
    <row r="63" spans="2:20" ht="15.75" customHeight="1" x14ac:dyDescent="0.25">
      <c r="B63" s="50" t="s">
        <v>236</v>
      </c>
      <c r="C63" s="79"/>
      <c r="D63" s="80"/>
      <c r="E63" s="80"/>
      <c r="F63" s="85"/>
      <c r="G63" s="81"/>
      <c r="H63" s="81"/>
      <c r="I63" s="97"/>
      <c r="J63" s="123"/>
      <c r="K63" s="125"/>
      <c r="L63" s="126"/>
      <c r="M63" s="126"/>
      <c r="N63" s="126"/>
      <c r="O63" s="126"/>
      <c r="P63" s="123"/>
      <c r="Q63" s="124"/>
      <c r="R63" s="124"/>
      <c r="S63" s="124"/>
      <c r="T63" s="124"/>
    </row>
    <row r="64" spans="2:20" ht="7.5" customHeight="1" x14ac:dyDescent="0.2">
      <c r="C64" s="79"/>
      <c r="D64" s="80"/>
      <c r="E64" s="80"/>
      <c r="F64" s="85"/>
      <c r="G64" s="81"/>
      <c r="H64" s="81"/>
      <c r="I64" s="97"/>
      <c r="J64" s="123"/>
      <c r="K64" s="125"/>
      <c r="L64" s="126"/>
      <c r="M64" s="126"/>
      <c r="N64" s="126"/>
      <c r="O64" s="126"/>
      <c r="P64" s="123"/>
      <c r="Q64" s="124"/>
      <c r="R64" s="124"/>
      <c r="S64" s="124"/>
      <c r="T64" s="124"/>
    </row>
    <row r="65" spans="2:20" ht="38.25" customHeight="1" x14ac:dyDescent="0.2">
      <c r="C65" s="82" t="s">
        <v>125</v>
      </c>
      <c r="D65" s="178" t="s">
        <v>258</v>
      </c>
      <c r="E65" s="178"/>
      <c r="F65" s="83">
        <v>1</v>
      </c>
      <c r="G65" s="178" t="s">
        <v>257</v>
      </c>
      <c r="H65" s="178"/>
      <c r="I65" s="78"/>
      <c r="J65" s="125"/>
      <c r="K65" s="126"/>
      <c r="L65" s="122" t="s">
        <v>8</v>
      </c>
      <c r="M65" s="122" t="s">
        <v>8</v>
      </c>
      <c r="N65" s="122" t="s">
        <v>8</v>
      </c>
      <c r="O65" s="122" t="s">
        <v>8</v>
      </c>
      <c r="P65" s="123" t="b">
        <v>0</v>
      </c>
      <c r="Q65" s="124">
        <f>IF(P65=TRUE,F65,0)</f>
        <v>0</v>
      </c>
      <c r="R65" s="124">
        <f>IF(P65=TRUE,F65,0)</f>
        <v>0</v>
      </c>
      <c r="S65" s="124">
        <f>IF(P65=TRUE,F65,0)</f>
        <v>0</v>
      </c>
      <c r="T65" s="124">
        <f>IF(P65=TRUE,F65,0)</f>
        <v>0</v>
      </c>
    </row>
    <row r="66" spans="2:20" ht="38.25" customHeight="1" x14ac:dyDescent="0.2">
      <c r="C66" s="82" t="s">
        <v>124</v>
      </c>
      <c r="D66" s="178" t="s">
        <v>141</v>
      </c>
      <c r="E66" s="178"/>
      <c r="F66" s="83">
        <v>1</v>
      </c>
      <c r="G66" s="178" t="s">
        <v>259</v>
      </c>
      <c r="H66" s="178"/>
      <c r="I66" s="78"/>
      <c r="J66" s="125"/>
      <c r="K66" s="126"/>
      <c r="L66" s="122" t="s">
        <v>8</v>
      </c>
      <c r="M66" s="122" t="s">
        <v>8</v>
      </c>
      <c r="N66" s="122" t="s">
        <v>8</v>
      </c>
      <c r="O66" s="122" t="s">
        <v>8</v>
      </c>
      <c r="P66" s="123" t="b">
        <v>0</v>
      </c>
      <c r="Q66" s="124">
        <f>IF(P66=TRUE,F66,0)</f>
        <v>0</v>
      </c>
      <c r="R66" s="124">
        <f>IF(P66=TRUE,F66,0)</f>
        <v>0</v>
      </c>
      <c r="S66" s="124">
        <f>IF(P66=TRUE,F66,0)</f>
        <v>0</v>
      </c>
      <c r="T66" s="124">
        <f>IF(P66=TRUE,F66,0)</f>
        <v>0</v>
      </c>
    </row>
    <row r="67" spans="2:20" ht="38.25" customHeight="1" x14ac:dyDescent="0.2">
      <c r="C67" s="82" t="s">
        <v>124</v>
      </c>
      <c r="D67" s="178" t="s">
        <v>260</v>
      </c>
      <c r="E67" s="178"/>
      <c r="F67" s="112">
        <v>0</v>
      </c>
      <c r="G67" s="178" t="s">
        <v>336</v>
      </c>
      <c r="H67" s="178"/>
      <c r="I67" s="78"/>
      <c r="J67" s="125"/>
      <c r="K67" s="126"/>
      <c r="L67" s="122" t="s">
        <v>8</v>
      </c>
      <c r="M67" s="122" t="s">
        <v>8</v>
      </c>
      <c r="N67" s="122" t="s">
        <v>8</v>
      </c>
      <c r="O67" s="122" t="s">
        <v>8</v>
      </c>
      <c r="P67" s="123" t="b">
        <v>0</v>
      </c>
      <c r="Q67" s="124">
        <f>IF(P67=TRUE,F67,0)</f>
        <v>0</v>
      </c>
      <c r="R67" s="124">
        <f>IF(P67=TRUE,F67,0)</f>
        <v>0</v>
      </c>
      <c r="S67" s="124">
        <f>IF(P67=TRUE,F67,0)</f>
        <v>0</v>
      </c>
      <c r="T67" s="124">
        <f>IF(P67=TRUE,F67,0)</f>
        <v>0</v>
      </c>
    </row>
    <row r="68" spans="2:20" ht="7.5" customHeight="1" x14ac:dyDescent="0.2">
      <c r="C68" s="54"/>
      <c r="D68" s="55"/>
      <c r="E68" s="67"/>
      <c r="F68" s="86"/>
      <c r="G68" s="73"/>
      <c r="H68" s="55"/>
      <c r="I68" s="97"/>
      <c r="J68" s="123"/>
      <c r="K68" s="125"/>
      <c r="L68" s="123"/>
      <c r="M68" s="123"/>
      <c r="N68" s="123"/>
      <c r="O68" s="123"/>
      <c r="P68" s="123"/>
      <c r="Q68" s="124"/>
      <c r="R68" s="124"/>
      <c r="S68" s="124"/>
      <c r="T68" s="124"/>
    </row>
    <row r="69" spans="2:20" ht="15.75" x14ac:dyDescent="0.25">
      <c r="B69" s="50" t="s">
        <v>213</v>
      </c>
      <c r="C69" s="54"/>
      <c r="D69" s="55"/>
      <c r="E69" s="67"/>
      <c r="F69" s="86"/>
      <c r="G69" s="73"/>
      <c r="H69" s="55"/>
      <c r="I69" s="97"/>
      <c r="J69" s="123"/>
      <c r="K69" s="140"/>
      <c r="L69" s="123"/>
      <c r="M69" s="123"/>
      <c r="N69" s="123"/>
      <c r="O69" s="123"/>
      <c r="P69" s="123"/>
      <c r="Q69" s="124"/>
      <c r="R69" s="124"/>
      <c r="S69" s="124"/>
      <c r="T69" s="124"/>
    </row>
    <row r="70" spans="2:20" ht="7.5" customHeight="1" x14ac:dyDescent="0.2">
      <c r="C70" s="54"/>
      <c r="D70" s="55"/>
      <c r="E70" s="67"/>
      <c r="F70" s="86"/>
      <c r="G70" s="73"/>
      <c r="H70" s="55"/>
      <c r="I70" s="97"/>
      <c r="J70" s="123"/>
      <c r="K70" s="140"/>
      <c r="L70" s="123"/>
      <c r="M70" s="123"/>
      <c r="N70" s="123"/>
      <c r="O70" s="123"/>
      <c r="P70" s="123"/>
      <c r="Q70" s="124"/>
      <c r="R70" s="124"/>
      <c r="S70" s="124"/>
      <c r="T70" s="124"/>
    </row>
    <row r="71" spans="2:20" ht="38.25" customHeight="1" x14ac:dyDescent="0.2">
      <c r="C71" s="56" t="s">
        <v>124</v>
      </c>
      <c r="D71" s="179" t="s">
        <v>145</v>
      </c>
      <c r="E71" s="180"/>
      <c r="F71" s="83">
        <v>1</v>
      </c>
      <c r="G71" s="218" t="s">
        <v>331</v>
      </c>
      <c r="H71" s="219"/>
      <c r="I71" s="97"/>
      <c r="J71" s="123"/>
      <c r="K71" s="140"/>
      <c r="L71" s="126" t="s">
        <v>8</v>
      </c>
      <c r="M71" s="126" t="s">
        <v>8</v>
      </c>
      <c r="N71" s="126" t="s">
        <v>8</v>
      </c>
      <c r="O71" s="126" t="s">
        <v>8</v>
      </c>
      <c r="P71" s="123" t="b">
        <v>0</v>
      </c>
      <c r="Q71" s="124">
        <f>IF(P71=TRUE,F71,0)</f>
        <v>0</v>
      </c>
      <c r="R71" s="124">
        <f>IF(P71=TRUE,F71,0)</f>
        <v>0</v>
      </c>
      <c r="S71" s="124">
        <f>IF(P71=TRUE,F71,0)</f>
        <v>0</v>
      </c>
      <c r="T71" s="124">
        <f>IF(P71=TRUE,F71,0)</f>
        <v>0</v>
      </c>
    </row>
    <row r="72" spans="2:20" ht="38.25" customHeight="1" x14ac:dyDescent="0.2">
      <c r="C72" s="56" t="s">
        <v>124</v>
      </c>
      <c r="D72" s="176" t="s">
        <v>146</v>
      </c>
      <c r="E72" s="177"/>
      <c r="F72" s="83">
        <v>2</v>
      </c>
      <c r="G72" s="185" t="s">
        <v>330</v>
      </c>
      <c r="H72" s="186"/>
      <c r="I72" s="97"/>
      <c r="J72" s="123"/>
      <c r="K72" s="140"/>
      <c r="L72" s="126" t="s">
        <v>8</v>
      </c>
      <c r="M72" s="126" t="s">
        <v>8</v>
      </c>
      <c r="N72" s="126" t="s">
        <v>8</v>
      </c>
      <c r="O72" s="126" t="s">
        <v>8</v>
      </c>
      <c r="P72" s="123" t="b">
        <v>0</v>
      </c>
      <c r="Q72" s="124">
        <f>IF(P72=TRUE,F72,0)</f>
        <v>0</v>
      </c>
      <c r="R72" s="124">
        <f>IF(P72=TRUE,F72,0)</f>
        <v>0</v>
      </c>
      <c r="S72" s="124">
        <f>IF(P72=TRUE,F72,0)</f>
        <v>0</v>
      </c>
      <c r="T72" s="124">
        <f>IF(P72=TRUE,F72,0)</f>
        <v>0</v>
      </c>
    </row>
    <row r="73" spans="2:20" ht="38.25" customHeight="1" x14ac:dyDescent="0.2">
      <c r="C73" s="56" t="s">
        <v>125</v>
      </c>
      <c r="D73" s="176" t="s">
        <v>261</v>
      </c>
      <c r="E73" s="177"/>
      <c r="F73" s="83">
        <v>1</v>
      </c>
      <c r="G73" s="185" t="s">
        <v>262</v>
      </c>
      <c r="H73" s="186"/>
      <c r="I73" s="97"/>
      <c r="J73" s="123"/>
      <c r="K73" s="140"/>
      <c r="L73" s="126" t="s">
        <v>8</v>
      </c>
      <c r="M73" s="126" t="s">
        <v>8</v>
      </c>
      <c r="N73" s="126" t="s">
        <v>8</v>
      </c>
      <c r="O73" s="126" t="s">
        <v>8</v>
      </c>
      <c r="P73" s="123" t="b">
        <v>0</v>
      </c>
      <c r="Q73" s="124">
        <f>IF(P73=TRUE,F73,0)</f>
        <v>0</v>
      </c>
      <c r="R73" s="124">
        <f>IF(P73=TRUE,F73,0)</f>
        <v>0</v>
      </c>
      <c r="S73" s="124">
        <f>IF(P73=TRUE,F73,0)</f>
        <v>0</v>
      </c>
      <c r="T73" s="124">
        <f>IF(P73=TRUE,F73,0)</f>
        <v>0</v>
      </c>
    </row>
    <row r="74" spans="2:20" ht="7.5" customHeight="1" x14ac:dyDescent="0.2">
      <c r="C74" s="54"/>
      <c r="D74" s="55"/>
      <c r="E74" s="67"/>
      <c r="F74" s="86"/>
      <c r="G74" s="73"/>
      <c r="H74" s="55"/>
      <c r="I74" s="97"/>
      <c r="J74" s="123"/>
      <c r="K74" s="140"/>
      <c r="L74" s="123"/>
      <c r="M74" s="123"/>
      <c r="N74" s="123"/>
      <c r="O74" s="123"/>
      <c r="P74" s="123"/>
      <c r="Q74" s="124"/>
      <c r="R74" s="124"/>
      <c r="S74" s="124"/>
      <c r="T74" s="124"/>
    </row>
    <row r="75" spans="2:20" ht="15.75" x14ac:dyDescent="0.25">
      <c r="B75" s="50" t="s">
        <v>214</v>
      </c>
      <c r="C75" s="54"/>
      <c r="D75" s="55"/>
      <c r="E75" s="67"/>
      <c r="F75" s="86"/>
      <c r="G75" s="73"/>
      <c r="H75" s="55"/>
      <c r="I75" s="97"/>
      <c r="J75" s="123"/>
      <c r="K75" s="140"/>
      <c r="L75" s="123"/>
      <c r="M75" s="123"/>
      <c r="N75" s="123"/>
      <c r="O75" s="123"/>
      <c r="P75" s="123"/>
      <c r="Q75" s="124"/>
      <c r="R75" s="124"/>
      <c r="S75" s="124"/>
      <c r="T75" s="124"/>
    </row>
    <row r="76" spans="2:20" ht="7.5" customHeight="1" x14ac:dyDescent="0.2">
      <c r="C76" s="54"/>
      <c r="D76" s="55"/>
      <c r="E76" s="67"/>
      <c r="F76" s="86"/>
      <c r="G76" s="73"/>
      <c r="H76" s="55"/>
      <c r="I76" s="97"/>
      <c r="J76" s="123"/>
      <c r="K76" s="140"/>
      <c r="L76" s="123"/>
      <c r="M76" s="123"/>
      <c r="N76" s="123"/>
      <c r="O76" s="123"/>
      <c r="P76" s="123"/>
      <c r="Q76" s="124"/>
      <c r="R76" s="124"/>
      <c r="S76" s="124"/>
      <c r="T76" s="124"/>
    </row>
    <row r="77" spans="2:20" ht="38.25" customHeight="1" x14ac:dyDescent="0.2">
      <c r="C77" s="56" t="s">
        <v>124</v>
      </c>
      <c r="D77" s="179" t="s">
        <v>136</v>
      </c>
      <c r="E77" s="180"/>
      <c r="F77" s="112">
        <v>0</v>
      </c>
      <c r="G77" s="183" t="s">
        <v>238</v>
      </c>
      <c r="H77" s="184"/>
      <c r="I77" s="97"/>
      <c r="J77" s="123"/>
      <c r="K77" s="140"/>
      <c r="L77" s="122" t="s">
        <v>8</v>
      </c>
      <c r="M77" s="122" t="s">
        <v>9</v>
      </c>
      <c r="N77" s="122" t="s">
        <v>9</v>
      </c>
      <c r="O77" s="122" t="s">
        <v>9</v>
      </c>
      <c r="P77" s="123" t="b">
        <v>0</v>
      </c>
      <c r="Q77" s="124">
        <f t="shared" ref="Q77:Q82" si="21">IF(P77=TRUE,F77,0)</f>
        <v>0</v>
      </c>
      <c r="R77" s="124">
        <v>0</v>
      </c>
      <c r="S77" s="124">
        <v>0</v>
      </c>
      <c r="T77" s="124">
        <v>0</v>
      </c>
    </row>
    <row r="78" spans="2:20" ht="38.25" customHeight="1" x14ac:dyDescent="0.2">
      <c r="C78" s="56" t="s">
        <v>124</v>
      </c>
      <c r="D78" s="176" t="s">
        <v>135</v>
      </c>
      <c r="E78" s="177"/>
      <c r="F78" s="112">
        <v>0</v>
      </c>
      <c r="G78" s="183" t="s">
        <v>239</v>
      </c>
      <c r="H78" s="184"/>
      <c r="I78" s="97"/>
      <c r="J78" s="123"/>
      <c r="K78" s="140"/>
      <c r="L78" s="122" t="s">
        <v>8</v>
      </c>
      <c r="M78" s="122" t="s">
        <v>9</v>
      </c>
      <c r="N78" s="122" t="s">
        <v>9</v>
      </c>
      <c r="O78" s="122" t="s">
        <v>9</v>
      </c>
      <c r="P78" s="123" t="b">
        <v>0</v>
      </c>
      <c r="Q78" s="124">
        <f t="shared" si="21"/>
        <v>0</v>
      </c>
      <c r="R78" s="124">
        <f>IF(Q78=TRUE,G78,0)</f>
        <v>0</v>
      </c>
      <c r="S78" s="124">
        <f t="shared" ref="S78" si="22">IF(R78=TRUE,H78,0)</f>
        <v>0</v>
      </c>
      <c r="T78" s="124">
        <f>IF(S78=TRUE,I78,0)</f>
        <v>0</v>
      </c>
    </row>
    <row r="79" spans="2:20" ht="38.25" customHeight="1" x14ac:dyDescent="0.2">
      <c r="C79" s="56" t="s">
        <v>124</v>
      </c>
      <c r="D79" s="106" t="s">
        <v>289</v>
      </c>
      <c r="E79" s="107"/>
      <c r="F79" s="112">
        <v>0</v>
      </c>
      <c r="G79" s="183" t="s">
        <v>292</v>
      </c>
      <c r="H79" s="184"/>
      <c r="I79" s="97"/>
      <c r="J79" s="123"/>
      <c r="K79" s="140"/>
      <c r="L79" s="122" t="s">
        <v>291</v>
      </c>
      <c r="M79" s="122" t="s">
        <v>291</v>
      </c>
      <c r="N79" s="122" t="s">
        <v>291</v>
      </c>
      <c r="O79" s="122" t="s">
        <v>291</v>
      </c>
      <c r="P79" s="123" t="b">
        <v>0</v>
      </c>
      <c r="Q79" s="124">
        <f t="shared" si="21"/>
        <v>0</v>
      </c>
      <c r="R79" s="124">
        <f>IF(P79=TRUE,F79,0)</f>
        <v>0</v>
      </c>
      <c r="S79" s="124">
        <f>IF(P79=TRUE,F79,0)</f>
        <v>0</v>
      </c>
      <c r="T79" s="124">
        <f>IF(P79=TRUE,F79,0)</f>
        <v>0</v>
      </c>
    </row>
    <row r="80" spans="2:20" ht="38.25" customHeight="1" x14ac:dyDescent="0.2">
      <c r="C80" s="56" t="s">
        <v>125</v>
      </c>
      <c r="D80" s="176" t="s">
        <v>263</v>
      </c>
      <c r="E80" s="177"/>
      <c r="F80" s="112">
        <v>0</v>
      </c>
      <c r="G80" s="183" t="s">
        <v>264</v>
      </c>
      <c r="H80" s="184"/>
      <c r="I80" s="97"/>
      <c r="J80" s="123"/>
      <c r="K80" s="140"/>
      <c r="L80" s="126" t="s">
        <v>8</v>
      </c>
      <c r="M80" s="126" t="s">
        <v>8</v>
      </c>
      <c r="N80" s="126" t="s">
        <v>8</v>
      </c>
      <c r="O80" s="126" t="s">
        <v>8</v>
      </c>
      <c r="P80" s="123" t="b">
        <v>0</v>
      </c>
      <c r="Q80" s="124">
        <f t="shared" si="21"/>
        <v>0</v>
      </c>
      <c r="R80" s="124">
        <f>IF(P80=TRUE,F80,0)</f>
        <v>0</v>
      </c>
      <c r="S80" s="124">
        <f>IF(P80=TRUE,F80,0)</f>
        <v>0</v>
      </c>
      <c r="T80" s="124">
        <f>IF(P80=TRUE,F80,0)</f>
        <v>0</v>
      </c>
    </row>
    <row r="81" spans="2:20" ht="38.25" customHeight="1" x14ac:dyDescent="0.2">
      <c r="C81" s="56" t="s">
        <v>125</v>
      </c>
      <c r="D81" s="176" t="s">
        <v>139</v>
      </c>
      <c r="E81" s="177"/>
      <c r="F81" s="83">
        <v>4</v>
      </c>
      <c r="G81" s="183" t="s">
        <v>16</v>
      </c>
      <c r="H81" s="184"/>
      <c r="I81" s="97"/>
      <c r="J81" s="123"/>
      <c r="K81" s="140"/>
      <c r="L81" s="122" t="s">
        <v>8</v>
      </c>
      <c r="M81" s="122" t="s">
        <v>8</v>
      </c>
      <c r="N81" s="122" t="s">
        <v>8</v>
      </c>
      <c r="O81" s="122" t="s">
        <v>8</v>
      </c>
      <c r="P81" s="123" t="b">
        <v>0</v>
      </c>
      <c r="Q81" s="124">
        <f t="shared" si="21"/>
        <v>0</v>
      </c>
      <c r="R81" s="124">
        <f>IF(P81=TRUE,F81,0)</f>
        <v>0</v>
      </c>
      <c r="S81" s="124">
        <f>IF(P81=TRUE,F81,0)</f>
        <v>0</v>
      </c>
      <c r="T81" s="124">
        <f>IF(P81=TRUE,F81,0)</f>
        <v>0</v>
      </c>
    </row>
    <row r="82" spans="2:20" ht="38.25" customHeight="1" x14ac:dyDescent="0.2">
      <c r="C82" s="56" t="s">
        <v>125</v>
      </c>
      <c r="D82" s="176" t="s">
        <v>265</v>
      </c>
      <c r="E82" s="177"/>
      <c r="F82" s="83">
        <v>1</v>
      </c>
      <c r="G82" s="183" t="s">
        <v>266</v>
      </c>
      <c r="H82" s="184"/>
      <c r="I82" s="97"/>
      <c r="J82" s="123"/>
      <c r="K82" s="140"/>
      <c r="L82" s="122" t="s">
        <v>8</v>
      </c>
      <c r="M82" s="122" t="s">
        <v>8</v>
      </c>
      <c r="N82" s="122" t="s">
        <v>8</v>
      </c>
      <c r="O82" s="122" t="s">
        <v>8</v>
      </c>
      <c r="P82" s="123" t="b">
        <v>0</v>
      </c>
      <c r="Q82" s="124">
        <f t="shared" si="21"/>
        <v>0</v>
      </c>
      <c r="R82" s="124">
        <f>IF(P82=TRUE,F82,0)</f>
        <v>0</v>
      </c>
      <c r="S82" s="124">
        <f>IF(P82=TRUE,F82,0)</f>
        <v>0</v>
      </c>
      <c r="T82" s="124">
        <f>IF(P82=TRUE,F82,0)</f>
        <v>0</v>
      </c>
    </row>
    <row r="83" spans="2:20" ht="7.5" customHeight="1" x14ac:dyDescent="0.2">
      <c r="C83" s="54"/>
      <c r="D83" s="55"/>
      <c r="E83" s="67"/>
      <c r="F83" s="86"/>
      <c r="G83" s="73"/>
      <c r="H83" s="55"/>
      <c r="I83" s="97"/>
      <c r="J83" s="123"/>
      <c r="K83" s="140"/>
      <c r="L83" s="123"/>
      <c r="M83" s="123"/>
      <c r="N83" s="123"/>
      <c r="O83" s="123"/>
      <c r="P83" s="123"/>
      <c r="Q83" s="124"/>
      <c r="R83" s="124"/>
      <c r="S83" s="124"/>
      <c r="T83" s="124"/>
    </row>
    <row r="84" spans="2:20" ht="15.75" x14ac:dyDescent="0.25">
      <c r="B84" s="50" t="s">
        <v>267</v>
      </c>
      <c r="C84" s="54"/>
      <c r="D84" s="55"/>
      <c r="E84" s="67"/>
      <c r="F84" s="86"/>
      <c r="G84" s="73"/>
      <c r="H84" s="55"/>
      <c r="I84" s="97"/>
      <c r="J84" s="123"/>
      <c r="K84" s="140"/>
      <c r="L84" s="123"/>
      <c r="M84" s="123"/>
      <c r="N84" s="123"/>
      <c r="O84" s="123"/>
      <c r="P84" s="123"/>
      <c r="Q84" s="124"/>
      <c r="R84" s="124"/>
      <c r="S84" s="124"/>
      <c r="T84" s="124"/>
    </row>
    <row r="85" spans="2:20" ht="7.5" customHeight="1" x14ac:dyDescent="0.2">
      <c r="C85" s="54"/>
      <c r="D85" s="55"/>
      <c r="E85" s="67"/>
      <c r="F85" s="86"/>
      <c r="G85" s="73"/>
      <c r="H85" s="55"/>
      <c r="I85" s="97"/>
      <c r="J85" s="123"/>
      <c r="K85" s="140"/>
      <c r="L85" s="123"/>
      <c r="M85" s="123"/>
      <c r="N85" s="123"/>
      <c r="O85" s="123"/>
      <c r="P85" s="123"/>
      <c r="Q85" s="124"/>
      <c r="R85" s="124"/>
      <c r="S85" s="124"/>
      <c r="T85" s="124"/>
    </row>
    <row r="86" spans="2:20" ht="38.25" customHeight="1" x14ac:dyDescent="0.2">
      <c r="C86" s="56" t="s">
        <v>125</v>
      </c>
      <c r="D86" s="179" t="s">
        <v>147</v>
      </c>
      <c r="E86" s="180"/>
      <c r="F86" s="87">
        <v>1</v>
      </c>
      <c r="G86" s="183" t="s">
        <v>240</v>
      </c>
      <c r="H86" s="184"/>
      <c r="I86" s="97"/>
      <c r="J86" s="123"/>
      <c r="K86" s="140"/>
      <c r="L86" s="123" t="s">
        <v>9</v>
      </c>
      <c r="M86" s="123" t="s">
        <v>8</v>
      </c>
      <c r="N86" s="123" t="s">
        <v>8</v>
      </c>
      <c r="O86" s="123" t="s">
        <v>8</v>
      </c>
      <c r="P86" s="123" t="b">
        <v>0</v>
      </c>
      <c r="Q86" s="124">
        <v>0</v>
      </c>
      <c r="R86" s="124">
        <f>IF(P86=TRUE,F86,0)</f>
        <v>0</v>
      </c>
      <c r="S86" s="124">
        <f>IF(P86=TRUE,F86,0)</f>
        <v>0</v>
      </c>
      <c r="T86" s="124">
        <f>IF(P86=TRUE,F86,0)</f>
        <v>0</v>
      </c>
    </row>
    <row r="87" spans="2:20" ht="38.25" customHeight="1" x14ac:dyDescent="0.2">
      <c r="C87" s="56" t="s">
        <v>125</v>
      </c>
      <c r="D87" s="176" t="s">
        <v>148</v>
      </c>
      <c r="E87" s="177"/>
      <c r="F87" s="83">
        <v>1</v>
      </c>
      <c r="G87" s="183" t="s">
        <v>241</v>
      </c>
      <c r="H87" s="184"/>
      <c r="I87" s="97"/>
      <c r="J87" s="123"/>
      <c r="K87" s="140"/>
      <c r="L87" s="123" t="s">
        <v>9</v>
      </c>
      <c r="M87" s="123" t="s">
        <v>8</v>
      </c>
      <c r="N87" s="123" t="s">
        <v>8</v>
      </c>
      <c r="O87" s="123" t="s">
        <v>8</v>
      </c>
      <c r="P87" s="123" t="b">
        <v>0</v>
      </c>
      <c r="Q87" s="124">
        <v>0</v>
      </c>
      <c r="R87" s="124">
        <f>IF(P87=TRUE,F87,0)</f>
        <v>0</v>
      </c>
      <c r="S87" s="124">
        <f>IF(P87=TRUE,F87,0)</f>
        <v>0</v>
      </c>
      <c r="T87" s="124">
        <f>IF(P87=TRUE,F87,0)</f>
        <v>0</v>
      </c>
    </row>
    <row r="88" spans="2:20" ht="7.5" customHeight="1" x14ac:dyDescent="0.2">
      <c r="C88" s="54"/>
      <c r="D88" s="55"/>
      <c r="E88" s="67"/>
      <c r="F88" s="86"/>
      <c r="G88" s="73"/>
      <c r="H88" s="55"/>
      <c r="I88" s="97"/>
      <c r="J88" s="123"/>
      <c r="K88" s="140"/>
      <c r="L88" s="123"/>
      <c r="M88" s="123"/>
      <c r="N88" s="123"/>
      <c r="O88" s="123"/>
      <c r="P88" s="123"/>
      <c r="Q88" s="124"/>
      <c r="R88" s="124"/>
      <c r="S88" s="124"/>
      <c r="T88" s="124"/>
    </row>
    <row r="89" spans="2:20" ht="15.75" customHeight="1" x14ac:dyDescent="0.25">
      <c r="B89" s="50" t="s">
        <v>268</v>
      </c>
      <c r="C89" s="54"/>
      <c r="D89" s="55"/>
      <c r="E89" s="67"/>
      <c r="F89" s="86"/>
      <c r="G89" s="73"/>
      <c r="H89" s="55"/>
      <c r="I89" s="97"/>
      <c r="J89" s="123"/>
      <c r="K89" s="140"/>
      <c r="L89" s="123"/>
      <c r="M89" s="123"/>
      <c r="N89" s="123"/>
      <c r="O89" s="123"/>
      <c r="P89" s="123"/>
      <c r="Q89" s="124"/>
      <c r="R89" s="124"/>
      <c r="S89" s="124"/>
      <c r="T89" s="124"/>
    </row>
    <row r="90" spans="2:20" ht="7.5" customHeight="1" x14ac:dyDescent="0.2">
      <c r="C90" s="54"/>
      <c r="D90" s="55"/>
      <c r="E90" s="67"/>
      <c r="F90" s="86"/>
      <c r="G90" s="73"/>
      <c r="H90" s="55"/>
      <c r="I90" s="97"/>
      <c r="J90" s="123"/>
      <c r="K90" s="140"/>
      <c r="L90" s="123"/>
      <c r="M90" s="123"/>
      <c r="N90" s="123"/>
      <c r="O90" s="123"/>
      <c r="P90" s="123"/>
      <c r="Q90" s="124"/>
      <c r="R90" s="124"/>
      <c r="S90" s="124"/>
      <c r="T90" s="124"/>
    </row>
    <row r="91" spans="2:20" ht="38.25" customHeight="1" x14ac:dyDescent="0.2">
      <c r="C91" s="56" t="s">
        <v>125</v>
      </c>
      <c r="D91" s="197" t="s">
        <v>142</v>
      </c>
      <c r="E91" s="197"/>
      <c r="F91" s="108">
        <v>0</v>
      </c>
      <c r="G91" s="220" t="s">
        <v>143</v>
      </c>
      <c r="H91" s="220"/>
      <c r="I91" s="97"/>
      <c r="J91" s="123"/>
      <c r="K91" s="140"/>
      <c r="L91" s="126" t="s">
        <v>8</v>
      </c>
      <c r="M91" s="126" t="s">
        <v>8</v>
      </c>
      <c r="N91" s="126" t="s">
        <v>8</v>
      </c>
      <c r="O91" s="126" t="s">
        <v>8</v>
      </c>
      <c r="P91" s="123" t="b">
        <v>0</v>
      </c>
      <c r="Q91" s="124">
        <f>IF(P91=TRUE,F91,0)</f>
        <v>0</v>
      </c>
      <c r="R91" s="124">
        <f>IF(P91=TRUE,F91,0)</f>
        <v>0</v>
      </c>
      <c r="S91" s="124">
        <f>IF(P91=TRUE,F91,0)</f>
        <v>0</v>
      </c>
      <c r="T91" s="124">
        <f>IF(P91=TRUE,F91,0)</f>
        <v>0</v>
      </c>
    </row>
    <row r="92" spans="2:20" ht="38.25" customHeight="1" x14ac:dyDescent="0.2">
      <c r="C92" s="56" t="s">
        <v>125</v>
      </c>
      <c r="D92" s="197" t="s">
        <v>269</v>
      </c>
      <c r="E92" s="197"/>
      <c r="F92" s="112">
        <v>0</v>
      </c>
      <c r="G92" s="221" t="s">
        <v>270</v>
      </c>
      <c r="H92" s="222"/>
      <c r="I92" s="97"/>
      <c r="J92" s="123"/>
      <c r="K92" s="140"/>
      <c r="L92" s="126" t="s">
        <v>8</v>
      </c>
      <c r="M92" s="126" t="s">
        <v>8</v>
      </c>
      <c r="N92" s="126" t="s">
        <v>8</v>
      </c>
      <c r="O92" s="126" t="s">
        <v>8</v>
      </c>
      <c r="P92" s="123" t="b">
        <v>0</v>
      </c>
      <c r="Q92" s="124">
        <f>IF(P92=TRUE,F92,0)</f>
        <v>0</v>
      </c>
      <c r="R92" s="124">
        <f>IF(P92=TRUE,F92,0)</f>
        <v>0</v>
      </c>
      <c r="S92" s="124">
        <f>IF(P92=TRUE,F92,0)</f>
        <v>0</v>
      </c>
      <c r="T92" s="124">
        <f>IF(P92=TRUE,F92,0)</f>
        <v>0</v>
      </c>
    </row>
    <row r="93" spans="2:20" ht="38.25" customHeight="1" x14ac:dyDescent="0.2">
      <c r="C93" s="56" t="s">
        <v>319</v>
      </c>
      <c r="D93" s="197" t="s">
        <v>332</v>
      </c>
      <c r="E93" s="197"/>
      <c r="F93" s="112">
        <v>0</v>
      </c>
      <c r="G93" s="221" t="s">
        <v>324</v>
      </c>
      <c r="H93" s="222"/>
      <c r="J93" s="123"/>
      <c r="K93" s="140"/>
      <c r="L93" s="126" t="s">
        <v>8</v>
      </c>
      <c r="M93" s="126" t="s">
        <v>8</v>
      </c>
      <c r="N93" s="126" t="s">
        <v>8</v>
      </c>
      <c r="O93" s="126" t="s">
        <v>8</v>
      </c>
      <c r="P93" s="123" t="b">
        <v>0</v>
      </c>
      <c r="Q93" s="124">
        <f>IF(P93=TRUE,F93,0)</f>
        <v>0</v>
      </c>
      <c r="R93" s="124">
        <f>IF(P93=TRUE,F93,0)</f>
        <v>0</v>
      </c>
      <c r="S93" s="124">
        <f>IF(P93=TRUE,F93,0)</f>
        <v>0</v>
      </c>
      <c r="T93" s="124">
        <f>IF(P93=TRUE,F93,0)</f>
        <v>0</v>
      </c>
    </row>
    <row r="94" spans="2:20" ht="15.75" x14ac:dyDescent="0.2">
      <c r="J94" s="137" t="s">
        <v>230</v>
      </c>
      <c r="L94" s="134" t="s">
        <v>234</v>
      </c>
    </row>
    <row r="95" spans="2:20" ht="15.75" hidden="1" x14ac:dyDescent="0.2">
      <c r="J95" s="138">
        <f>SUM(Q16:Q93)</f>
        <v>0</v>
      </c>
      <c r="K95" s="139" t="s">
        <v>4</v>
      </c>
      <c r="L95" s="215" t="e">
        <f>IF(E3&gt;=A3, "YES", "NO")</f>
        <v>#VALUE!</v>
      </c>
      <c r="M95" s="216"/>
    </row>
    <row r="96" spans="2:20" ht="15.75" hidden="1" customHeight="1" x14ac:dyDescent="0.2">
      <c r="J96" s="138">
        <f>SUM(R16:R93)</f>
        <v>0</v>
      </c>
      <c r="K96" s="139" t="s">
        <v>5</v>
      </c>
      <c r="L96" s="215" t="e">
        <f>IF(E4&gt;=A4, "YES", "NO")</f>
        <v>#VALUE!</v>
      </c>
      <c r="M96" s="216"/>
    </row>
    <row r="97" spans="10:13" ht="15.75" hidden="1" customHeight="1" x14ac:dyDescent="0.2">
      <c r="J97" s="138">
        <f>SUM(S16:S93)</f>
        <v>0</v>
      </c>
      <c r="K97" s="139" t="s">
        <v>6</v>
      </c>
      <c r="L97" s="215" t="e">
        <f>IF(E5&gt;=A5, "YES", "NO")</f>
        <v>#VALUE!</v>
      </c>
      <c r="M97" s="216"/>
    </row>
    <row r="98" spans="10:13" ht="15.75" hidden="1" x14ac:dyDescent="0.2">
      <c r="J98" s="138">
        <f>SUM(T16:T93)</f>
        <v>0</v>
      </c>
      <c r="K98" s="139" t="s">
        <v>164</v>
      </c>
      <c r="L98" s="215" t="e">
        <f>IF(E6&gt;=A6, "YES", "NO")</f>
        <v>#VALUE!</v>
      </c>
      <c r="M98" s="216"/>
    </row>
    <row r="99" spans="10:13" ht="15.75" hidden="1" x14ac:dyDescent="0.2">
      <c r="J99" s="138">
        <f>SUM(T16:T93)</f>
        <v>0</v>
      </c>
      <c r="K99" s="139" t="s">
        <v>7</v>
      </c>
      <c r="L99" s="215" t="e">
        <f>IF(E7&gt;=A7, "YES", "NO")</f>
        <v>#VALUE!</v>
      </c>
      <c r="M99" s="216"/>
    </row>
  </sheetData>
  <sheetProtection algorithmName="SHA-512" hashValue="bZ0l4DmOoj968HxRAQVH8kwRACepRiBTXq0/jMcmvMxogUk8821CJHPNP3bbK49x+DxAqC6NdrYSiIBzGFBT6Q==" saltValue="aDB0q+cOJpqZDi8msEoQEA==" spinCount="100000" sheet="1" objects="1" scenarios="1"/>
  <mergeCells count="106">
    <mergeCell ref="L99:M99"/>
    <mergeCell ref="G91:H91"/>
    <mergeCell ref="G77:H77"/>
    <mergeCell ref="G78:H78"/>
    <mergeCell ref="G81:H81"/>
    <mergeCell ref="G80:H80"/>
    <mergeCell ref="G86:H86"/>
    <mergeCell ref="D80:E80"/>
    <mergeCell ref="D86:E86"/>
    <mergeCell ref="D87:E87"/>
    <mergeCell ref="D82:E82"/>
    <mergeCell ref="D78:E78"/>
    <mergeCell ref="G82:H82"/>
    <mergeCell ref="D92:E92"/>
    <mergeCell ref="G92:H92"/>
    <mergeCell ref="D91:E91"/>
    <mergeCell ref="D77:E77"/>
    <mergeCell ref="D93:E93"/>
    <mergeCell ref="G93:H93"/>
    <mergeCell ref="J1:T6"/>
    <mergeCell ref="L95:M95"/>
    <mergeCell ref="L96:M96"/>
    <mergeCell ref="L97:M97"/>
    <mergeCell ref="L98:M98"/>
    <mergeCell ref="Q7:T7"/>
    <mergeCell ref="J8:K8"/>
    <mergeCell ref="P7:P8"/>
    <mergeCell ref="G66:H66"/>
    <mergeCell ref="G67:H67"/>
    <mergeCell ref="G59:H59"/>
    <mergeCell ref="G60:H60"/>
    <mergeCell ref="G61:H61"/>
    <mergeCell ref="G73:H73"/>
    <mergeCell ref="G65:H65"/>
    <mergeCell ref="G16:H16"/>
    <mergeCell ref="G17:H17"/>
    <mergeCell ref="G18:H18"/>
    <mergeCell ref="G19:H19"/>
    <mergeCell ref="G20:H20"/>
    <mergeCell ref="G87:H87"/>
    <mergeCell ref="G42:H42"/>
    <mergeCell ref="G71:H71"/>
    <mergeCell ref="G72:H72"/>
    <mergeCell ref="L7:O7"/>
    <mergeCell ref="G31:H31"/>
    <mergeCell ref="G40:H40"/>
    <mergeCell ref="G41:H41"/>
    <mergeCell ref="D81:E81"/>
    <mergeCell ref="B12:H12"/>
    <mergeCell ref="C48:D48"/>
    <mergeCell ref="E48:F48"/>
    <mergeCell ref="C51:D51"/>
    <mergeCell ref="E51:F51"/>
    <mergeCell ref="B34:B35"/>
    <mergeCell ref="D30:E30"/>
    <mergeCell ref="D22:E22"/>
    <mergeCell ref="D34:D35"/>
    <mergeCell ref="C34:C35"/>
    <mergeCell ref="C28:D28"/>
    <mergeCell ref="E28:F28"/>
    <mergeCell ref="D16:E16"/>
    <mergeCell ref="D17:E17"/>
    <mergeCell ref="D18:E18"/>
    <mergeCell ref="D36:E36"/>
    <mergeCell ref="D42:E42"/>
    <mergeCell ref="G21:H21"/>
    <mergeCell ref="G79:H79"/>
    <mergeCell ref="D19:E19"/>
    <mergeCell ref="C32:C33"/>
    <mergeCell ref="G23:H23"/>
    <mergeCell ref="D24:E24"/>
    <mergeCell ref="G24:H24"/>
    <mergeCell ref="D32:D33"/>
    <mergeCell ref="G32:H33"/>
    <mergeCell ref="D71:E71"/>
    <mergeCell ref="D72:E72"/>
    <mergeCell ref="D20:E20"/>
    <mergeCell ref="D21:E21"/>
    <mergeCell ref="D58:E58"/>
    <mergeCell ref="G58:H58"/>
    <mergeCell ref="D54:E54"/>
    <mergeCell ref="G54:H54"/>
    <mergeCell ref="D55:E55"/>
    <mergeCell ref="D66:E66"/>
    <mergeCell ref="G55:H55"/>
    <mergeCell ref="D73:E73"/>
    <mergeCell ref="D65:E65"/>
    <mergeCell ref="D56:E56"/>
    <mergeCell ref="G56:H56"/>
    <mergeCell ref="D57:E57"/>
    <mergeCell ref="G57:H57"/>
    <mergeCell ref="G22:H22"/>
    <mergeCell ref="G30:H30"/>
    <mergeCell ref="G34:H35"/>
    <mergeCell ref="G36:H36"/>
    <mergeCell ref="G44:H44"/>
    <mergeCell ref="D23:E23"/>
    <mergeCell ref="D43:E43"/>
    <mergeCell ref="D44:E44"/>
    <mergeCell ref="D31:E31"/>
    <mergeCell ref="D40:E40"/>
    <mergeCell ref="D41:E41"/>
    <mergeCell ref="G43:H43"/>
    <mergeCell ref="D67:E67"/>
    <mergeCell ref="D59:E59"/>
    <mergeCell ref="D60:E60"/>
  </mergeCells>
  <conditionalFormatting sqref="H3">
    <cfRule type="expression" dxfId="38" priority="42">
      <formula>$H$3="no"</formula>
    </cfRule>
    <cfRule type="expression" dxfId="37" priority="46">
      <formula>$H$3="yes"</formula>
    </cfRule>
  </conditionalFormatting>
  <conditionalFormatting sqref="H4">
    <cfRule type="expression" dxfId="36" priority="41">
      <formula>$H$4="no"</formula>
    </cfRule>
    <cfRule type="expression" dxfId="35" priority="47">
      <formula>$H$4="yes"</formula>
    </cfRule>
  </conditionalFormatting>
  <conditionalFormatting sqref="H5">
    <cfRule type="expression" dxfId="34" priority="40">
      <formula>$H$5="no"</formula>
    </cfRule>
    <cfRule type="expression" dxfId="33" priority="45">
      <formula>$H$5="yes"</formula>
    </cfRule>
  </conditionalFormatting>
  <conditionalFormatting sqref="H6">
    <cfRule type="expression" dxfId="32" priority="28">
      <formula>$H$6="no"</formula>
    </cfRule>
    <cfRule type="expression" dxfId="31" priority="44">
      <formula>$H$6="yes"</formula>
    </cfRule>
  </conditionalFormatting>
  <conditionalFormatting sqref="H7">
    <cfRule type="expression" dxfId="30" priority="27">
      <formula>$H$7="no"</formula>
    </cfRule>
    <cfRule type="expression" dxfId="29" priority="43">
      <formula>$H$7="yes"</formula>
    </cfRule>
  </conditionalFormatting>
  <conditionalFormatting sqref="F30">
    <cfRule type="expression" dxfId="28" priority="36">
      <formula>MOD($F1,1) &lt;&gt;0</formula>
    </cfRule>
    <cfRule type="expression" dxfId="27" priority="38">
      <formula>"mod($F1,1)=0"</formula>
    </cfRule>
  </conditionalFormatting>
  <conditionalFormatting sqref="F55:F56">
    <cfRule type="expression" dxfId="26" priority="34">
      <formula>MOD($F24,1) &lt;&gt;0</formula>
    </cfRule>
    <cfRule type="expression" dxfId="25" priority="35">
      <formula>"mod($F1,1)=0"</formula>
    </cfRule>
  </conditionalFormatting>
  <conditionalFormatting sqref="F33:F36">
    <cfRule type="expression" dxfId="24" priority="143">
      <formula>MOD($F2,1) &lt;&gt;0</formula>
    </cfRule>
    <cfRule type="expression" dxfId="23" priority="144">
      <formula>"mod($F1,1)=0"</formula>
    </cfRule>
  </conditionalFormatting>
  <conditionalFormatting sqref="F32">
    <cfRule type="expression" dxfId="22" priority="25">
      <formula>MOD($F1,1) &lt;&gt;0</formula>
    </cfRule>
    <cfRule type="expression" dxfId="21" priority="26">
      <formula>"mod($F1,1)=0"</formula>
    </cfRule>
  </conditionalFormatting>
  <conditionalFormatting sqref="F59">
    <cfRule type="expression" dxfId="20" priority="23">
      <formula>MOD($F25,1) &lt;&gt;0</formula>
    </cfRule>
    <cfRule type="expression" dxfId="19" priority="24">
      <formula>"mod($F1,1)=0"</formula>
    </cfRule>
  </conditionalFormatting>
  <conditionalFormatting sqref="F60">
    <cfRule type="expression" dxfId="18" priority="19">
      <formula>MOD($F26,1) &lt;&gt;0</formula>
    </cfRule>
    <cfRule type="expression" dxfId="17" priority="20">
      <formula>"mod($F1,1)=0"</formula>
    </cfRule>
  </conditionalFormatting>
  <conditionalFormatting sqref="F65">
    <cfRule type="expression" dxfId="16" priority="13">
      <formula>MOD($F42,1) &lt;&gt;0</formula>
    </cfRule>
    <cfRule type="expression" dxfId="15" priority="14">
      <formula>"mod($F1,1)=0"</formula>
    </cfRule>
  </conditionalFormatting>
  <conditionalFormatting sqref="F31">
    <cfRule type="expression" dxfId="14" priority="9">
      <formula>MOD($F2,1) &lt;&gt;0</formula>
    </cfRule>
    <cfRule type="expression" dxfId="13" priority="10">
      <formula>"mod($F1,1)=0"</formula>
    </cfRule>
  </conditionalFormatting>
  <conditionalFormatting sqref="F58">
    <cfRule type="expression" dxfId="12" priority="3">
      <formula>MOD($F24,1) &lt;&gt;0</formula>
    </cfRule>
    <cfRule type="expression" dxfId="11" priority="4">
      <formula>"mod($F1,1)=0"</formula>
    </cfRule>
  </conditionalFormatting>
  <conditionalFormatting sqref="F57">
    <cfRule type="expression" dxfId="10" priority="5">
      <formula>MOD($F29,1) &lt;&gt;0</formula>
    </cfRule>
    <cfRule type="expression" dxfId="9" priority="6">
      <formula>"mod($F1,1)=0"</formula>
    </cfRule>
  </conditionalFormatting>
  <conditionalFormatting sqref="F62">
    <cfRule type="expression" dxfId="8" priority="153">
      <formula>MOD($F35,1) &lt;&gt;0</formula>
    </cfRule>
    <cfRule type="expression" dxfId="7" priority="154">
      <formula>"mod($F1,1)=0"</formula>
    </cfRule>
  </conditionalFormatting>
  <conditionalFormatting sqref="F54">
    <cfRule type="expression" dxfId="6" priority="1">
      <formula>MOD($F26,1) &lt;&gt;0</formula>
    </cfRule>
    <cfRule type="expression" dxfId="5" priority="2">
      <formula>"mod($F1,1)=0"</formula>
    </cfRule>
  </conditionalFormatting>
  <dataValidations count="2">
    <dataValidation type="whole" allowBlank="1" showInputMessage="1" showErrorMessage="1" sqref="F92">
      <formula1>0</formula1>
      <formula2>20</formula2>
    </dataValidation>
    <dataValidation type="textLength" allowBlank="1" showInputMessage="1" showErrorMessage="1" sqref="G92:H93">
      <formula1>10</formula1>
      <formula2>500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1</xdr:col>
                    <xdr:colOff>9525</xdr:colOff>
                    <xdr:row>15</xdr:row>
                    <xdr:rowOff>9525</xdr:rowOff>
                  </from>
                  <to>
                    <xdr:col>1</xdr:col>
                    <xdr:colOff>295275</xdr:colOff>
                    <xdr:row>15</xdr:row>
                    <xdr:rowOff>476250</xdr:rowOff>
                  </to>
                </anchor>
              </controlPr>
            </control>
          </mc:Choice>
        </mc:AlternateContent>
        <mc:AlternateContent xmlns:mc="http://schemas.openxmlformats.org/markup-compatibility/2006">
          <mc:Choice Requires="x14">
            <control shapeId="3075" r:id="rId5" name="Check Box 3">
              <controlPr locked="0" defaultSize="0" autoFill="0" autoLine="0" autoPict="0">
                <anchor moveWithCells="1">
                  <from>
                    <xdr:col>1</xdr:col>
                    <xdr:colOff>9525</xdr:colOff>
                    <xdr:row>16</xdr:row>
                    <xdr:rowOff>9525</xdr:rowOff>
                  </from>
                  <to>
                    <xdr:col>1</xdr:col>
                    <xdr:colOff>295275</xdr:colOff>
                    <xdr:row>16</xdr:row>
                    <xdr:rowOff>476250</xdr:rowOff>
                  </to>
                </anchor>
              </controlPr>
            </control>
          </mc:Choice>
        </mc:AlternateContent>
        <mc:AlternateContent xmlns:mc="http://schemas.openxmlformats.org/markup-compatibility/2006">
          <mc:Choice Requires="x14">
            <control shapeId="3076" r:id="rId6" name="Check Box 4">
              <controlPr locked="0" defaultSize="0" autoFill="0" autoLine="0" autoPict="0">
                <anchor moveWithCells="1">
                  <from>
                    <xdr:col>1</xdr:col>
                    <xdr:colOff>9525</xdr:colOff>
                    <xdr:row>17</xdr:row>
                    <xdr:rowOff>9525</xdr:rowOff>
                  </from>
                  <to>
                    <xdr:col>1</xdr:col>
                    <xdr:colOff>295275</xdr:colOff>
                    <xdr:row>18</xdr:row>
                    <xdr:rowOff>0</xdr:rowOff>
                  </to>
                </anchor>
              </controlPr>
            </control>
          </mc:Choice>
        </mc:AlternateContent>
        <mc:AlternateContent xmlns:mc="http://schemas.openxmlformats.org/markup-compatibility/2006">
          <mc:Choice Requires="x14">
            <control shapeId="3077" r:id="rId7" name="Check Box 5">
              <controlPr locked="0" defaultSize="0" autoFill="0" autoLine="0" autoPict="0">
                <anchor moveWithCells="1">
                  <from>
                    <xdr:col>1</xdr:col>
                    <xdr:colOff>9525</xdr:colOff>
                    <xdr:row>18</xdr:row>
                    <xdr:rowOff>9525</xdr:rowOff>
                  </from>
                  <to>
                    <xdr:col>1</xdr:col>
                    <xdr:colOff>295275</xdr:colOff>
                    <xdr:row>19</xdr:row>
                    <xdr:rowOff>0</xdr:rowOff>
                  </to>
                </anchor>
              </controlPr>
            </control>
          </mc:Choice>
        </mc:AlternateContent>
        <mc:AlternateContent xmlns:mc="http://schemas.openxmlformats.org/markup-compatibility/2006">
          <mc:Choice Requires="x14">
            <control shapeId="3078" r:id="rId8" name="Check Box 6">
              <controlPr locked="0" defaultSize="0" autoFill="0" autoLine="0" autoPict="0">
                <anchor moveWithCells="1">
                  <from>
                    <xdr:col>1</xdr:col>
                    <xdr:colOff>9525</xdr:colOff>
                    <xdr:row>19</xdr:row>
                    <xdr:rowOff>9525</xdr:rowOff>
                  </from>
                  <to>
                    <xdr:col>1</xdr:col>
                    <xdr:colOff>295275</xdr:colOff>
                    <xdr:row>20</xdr:row>
                    <xdr:rowOff>0</xdr:rowOff>
                  </to>
                </anchor>
              </controlPr>
            </control>
          </mc:Choice>
        </mc:AlternateContent>
        <mc:AlternateContent xmlns:mc="http://schemas.openxmlformats.org/markup-compatibility/2006">
          <mc:Choice Requires="x14">
            <control shapeId="3079" r:id="rId9" name="Check Box 7">
              <controlPr locked="0" defaultSize="0" autoFill="0" autoLine="0" autoPict="0">
                <anchor moveWithCells="1">
                  <from>
                    <xdr:col>1</xdr:col>
                    <xdr:colOff>9525</xdr:colOff>
                    <xdr:row>20</xdr:row>
                    <xdr:rowOff>9525</xdr:rowOff>
                  </from>
                  <to>
                    <xdr:col>1</xdr:col>
                    <xdr:colOff>295275</xdr:colOff>
                    <xdr:row>21</xdr:row>
                    <xdr:rowOff>9525</xdr:rowOff>
                  </to>
                </anchor>
              </controlPr>
            </control>
          </mc:Choice>
        </mc:AlternateContent>
        <mc:AlternateContent xmlns:mc="http://schemas.openxmlformats.org/markup-compatibility/2006">
          <mc:Choice Requires="x14">
            <control shapeId="3080" r:id="rId10" name="Check Box 8">
              <controlPr locked="0" defaultSize="0" autoFill="0" autoLine="0" autoPict="0">
                <anchor moveWithCells="1">
                  <from>
                    <xdr:col>1</xdr:col>
                    <xdr:colOff>9525</xdr:colOff>
                    <xdr:row>21</xdr:row>
                    <xdr:rowOff>9525</xdr:rowOff>
                  </from>
                  <to>
                    <xdr:col>1</xdr:col>
                    <xdr:colOff>295275</xdr:colOff>
                    <xdr:row>22</xdr:row>
                    <xdr:rowOff>0</xdr:rowOff>
                  </to>
                </anchor>
              </controlPr>
            </control>
          </mc:Choice>
        </mc:AlternateContent>
        <mc:AlternateContent xmlns:mc="http://schemas.openxmlformats.org/markup-compatibility/2006">
          <mc:Choice Requires="x14">
            <control shapeId="3083" r:id="rId11" name="Check Box 11">
              <controlPr locked="0" defaultSize="0" autoFill="0" autoLine="0" autoPict="0">
                <anchor moveWithCells="1">
                  <from>
                    <xdr:col>1</xdr:col>
                    <xdr:colOff>9525</xdr:colOff>
                    <xdr:row>29</xdr:row>
                    <xdr:rowOff>9525</xdr:rowOff>
                  </from>
                  <to>
                    <xdr:col>1</xdr:col>
                    <xdr:colOff>295275</xdr:colOff>
                    <xdr:row>29</xdr:row>
                    <xdr:rowOff>476250</xdr:rowOff>
                  </to>
                </anchor>
              </controlPr>
            </control>
          </mc:Choice>
        </mc:AlternateContent>
        <mc:AlternateContent xmlns:mc="http://schemas.openxmlformats.org/markup-compatibility/2006">
          <mc:Choice Requires="x14">
            <control shapeId="3084" r:id="rId12" name="Check Box 12">
              <controlPr locked="0" defaultSize="0" autoFill="0" autoLine="0" autoPict="0">
                <anchor moveWithCells="1">
                  <from>
                    <xdr:col>1</xdr:col>
                    <xdr:colOff>19050</xdr:colOff>
                    <xdr:row>31</xdr:row>
                    <xdr:rowOff>28575</xdr:rowOff>
                  </from>
                  <to>
                    <xdr:col>1</xdr:col>
                    <xdr:colOff>304800</xdr:colOff>
                    <xdr:row>33</xdr:row>
                    <xdr:rowOff>9525</xdr:rowOff>
                  </to>
                </anchor>
              </controlPr>
            </control>
          </mc:Choice>
        </mc:AlternateContent>
        <mc:AlternateContent xmlns:mc="http://schemas.openxmlformats.org/markup-compatibility/2006">
          <mc:Choice Requires="x14">
            <control shapeId="3085" r:id="rId13" name="Check Box 13">
              <controlPr locked="0" defaultSize="0" autoFill="0" autoLine="0" autoPict="0">
                <anchor moveWithCells="1">
                  <from>
                    <xdr:col>1</xdr:col>
                    <xdr:colOff>19050</xdr:colOff>
                    <xdr:row>32</xdr:row>
                    <xdr:rowOff>485775</xdr:rowOff>
                  </from>
                  <to>
                    <xdr:col>1</xdr:col>
                    <xdr:colOff>304800</xdr:colOff>
                    <xdr:row>34</xdr:row>
                    <xdr:rowOff>314325</xdr:rowOff>
                  </to>
                </anchor>
              </controlPr>
            </control>
          </mc:Choice>
        </mc:AlternateContent>
        <mc:AlternateContent xmlns:mc="http://schemas.openxmlformats.org/markup-compatibility/2006">
          <mc:Choice Requires="x14">
            <control shapeId="3086" r:id="rId14" name="Check Box 14">
              <controlPr locked="0" defaultSize="0" autoFill="0" autoLine="0" autoPict="0">
                <anchor moveWithCells="1">
                  <from>
                    <xdr:col>1</xdr:col>
                    <xdr:colOff>9525</xdr:colOff>
                    <xdr:row>35</xdr:row>
                    <xdr:rowOff>9525</xdr:rowOff>
                  </from>
                  <to>
                    <xdr:col>1</xdr:col>
                    <xdr:colOff>295275</xdr:colOff>
                    <xdr:row>35</xdr:row>
                    <xdr:rowOff>476250</xdr:rowOff>
                  </to>
                </anchor>
              </controlPr>
            </control>
          </mc:Choice>
        </mc:AlternateContent>
        <mc:AlternateContent xmlns:mc="http://schemas.openxmlformats.org/markup-compatibility/2006">
          <mc:Choice Requires="x14">
            <control shapeId="3087" r:id="rId15" name="Check Box 15">
              <controlPr locked="0" defaultSize="0" autoFill="0" autoLine="0" autoPict="0">
                <anchor moveWithCells="1">
                  <from>
                    <xdr:col>1</xdr:col>
                    <xdr:colOff>9525</xdr:colOff>
                    <xdr:row>41</xdr:row>
                    <xdr:rowOff>9525</xdr:rowOff>
                  </from>
                  <to>
                    <xdr:col>1</xdr:col>
                    <xdr:colOff>295275</xdr:colOff>
                    <xdr:row>42</xdr:row>
                    <xdr:rowOff>9525</xdr:rowOff>
                  </to>
                </anchor>
              </controlPr>
            </control>
          </mc:Choice>
        </mc:AlternateContent>
        <mc:AlternateContent xmlns:mc="http://schemas.openxmlformats.org/markup-compatibility/2006">
          <mc:Choice Requires="x14">
            <control shapeId="3088" r:id="rId16" name="Check Box 16">
              <controlPr locked="0" defaultSize="0" autoFill="0" autoLine="0" autoPict="0">
                <anchor moveWithCells="1">
                  <from>
                    <xdr:col>1</xdr:col>
                    <xdr:colOff>9525</xdr:colOff>
                    <xdr:row>42</xdr:row>
                    <xdr:rowOff>9525</xdr:rowOff>
                  </from>
                  <to>
                    <xdr:col>1</xdr:col>
                    <xdr:colOff>295275</xdr:colOff>
                    <xdr:row>43</xdr:row>
                    <xdr:rowOff>9525</xdr:rowOff>
                  </to>
                </anchor>
              </controlPr>
            </control>
          </mc:Choice>
        </mc:AlternateContent>
        <mc:AlternateContent xmlns:mc="http://schemas.openxmlformats.org/markup-compatibility/2006">
          <mc:Choice Requires="x14">
            <control shapeId="3089" r:id="rId17" name="Check Box 17">
              <controlPr locked="0" defaultSize="0" autoFill="0" autoLine="0" autoPict="0">
                <anchor moveWithCells="1">
                  <from>
                    <xdr:col>1</xdr:col>
                    <xdr:colOff>9525</xdr:colOff>
                    <xdr:row>43</xdr:row>
                    <xdr:rowOff>9525</xdr:rowOff>
                  </from>
                  <to>
                    <xdr:col>1</xdr:col>
                    <xdr:colOff>295275</xdr:colOff>
                    <xdr:row>43</xdr:row>
                    <xdr:rowOff>476250</xdr:rowOff>
                  </to>
                </anchor>
              </controlPr>
            </control>
          </mc:Choice>
        </mc:AlternateContent>
        <mc:AlternateContent xmlns:mc="http://schemas.openxmlformats.org/markup-compatibility/2006">
          <mc:Choice Requires="x14">
            <control shapeId="3092" r:id="rId18" name="Check Box 20">
              <controlPr locked="0" defaultSize="0" autoFill="0" autoLine="0" autoPict="0">
                <anchor moveWithCells="1">
                  <from>
                    <xdr:col>1</xdr:col>
                    <xdr:colOff>9525</xdr:colOff>
                    <xdr:row>70</xdr:row>
                    <xdr:rowOff>9525</xdr:rowOff>
                  </from>
                  <to>
                    <xdr:col>1</xdr:col>
                    <xdr:colOff>295275</xdr:colOff>
                    <xdr:row>71</xdr:row>
                    <xdr:rowOff>9525</xdr:rowOff>
                  </to>
                </anchor>
              </controlPr>
            </control>
          </mc:Choice>
        </mc:AlternateContent>
        <mc:AlternateContent xmlns:mc="http://schemas.openxmlformats.org/markup-compatibility/2006">
          <mc:Choice Requires="x14">
            <control shapeId="3093" r:id="rId19" name="Check Box 21">
              <controlPr locked="0" defaultSize="0" autoFill="0" autoLine="0" autoPict="0">
                <anchor moveWithCells="1">
                  <from>
                    <xdr:col>1</xdr:col>
                    <xdr:colOff>9525</xdr:colOff>
                    <xdr:row>71</xdr:row>
                    <xdr:rowOff>9525</xdr:rowOff>
                  </from>
                  <to>
                    <xdr:col>1</xdr:col>
                    <xdr:colOff>295275</xdr:colOff>
                    <xdr:row>71</xdr:row>
                    <xdr:rowOff>476250</xdr:rowOff>
                  </to>
                </anchor>
              </controlPr>
            </control>
          </mc:Choice>
        </mc:AlternateContent>
        <mc:AlternateContent xmlns:mc="http://schemas.openxmlformats.org/markup-compatibility/2006">
          <mc:Choice Requires="x14">
            <control shapeId="3094" r:id="rId20" name="Check Box 22">
              <controlPr locked="0" defaultSize="0" autoFill="0" autoLine="0" autoPict="0">
                <anchor moveWithCells="1">
                  <from>
                    <xdr:col>1</xdr:col>
                    <xdr:colOff>9525</xdr:colOff>
                    <xdr:row>76</xdr:row>
                    <xdr:rowOff>9525</xdr:rowOff>
                  </from>
                  <to>
                    <xdr:col>1</xdr:col>
                    <xdr:colOff>295275</xdr:colOff>
                    <xdr:row>77</xdr:row>
                    <xdr:rowOff>0</xdr:rowOff>
                  </to>
                </anchor>
              </controlPr>
            </control>
          </mc:Choice>
        </mc:AlternateContent>
        <mc:AlternateContent xmlns:mc="http://schemas.openxmlformats.org/markup-compatibility/2006">
          <mc:Choice Requires="x14">
            <control shapeId="3095" r:id="rId21" name="Check Box 23">
              <controlPr locked="0" defaultSize="0" autoFill="0" autoLine="0" autoPict="0">
                <anchor moveWithCells="1">
                  <from>
                    <xdr:col>1</xdr:col>
                    <xdr:colOff>19050</xdr:colOff>
                    <xdr:row>77</xdr:row>
                    <xdr:rowOff>0</xdr:rowOff>
                  </from>
                  <to>
                    <xdr:col>1</xdr:col>
                    <xdr:colOff>304800</xdr:colOff>
                    <xdr:row>78</xdr:row>
                    <xdr:rowOff>0</xdr:rowOff>
                  </to>
                </anchor>
              </controlPr>
            </control>
          </mc:Choice>
        </mc:AlternateContent>
        <mc:AlternateContent xmlns:mc="http://schemas.openxmlformats.org/markup-compatibility/2006">
          <mc:Choice Requires="x14">
            <control shapeId="3096" r:id="rId22" name="Check Box 24">
              <controlPr locked="0" defaultSize="0" autoFill="0" autoLine="0" autoPict="0">
                <anchor moveWithCells="1">
                  <from>
                    <xdr:col>1</xdr:col>
                    <xdr:colOff>9525</xdr:colOff>
                    <xdr:row>80</xdr:row>
                    <xdr:rowOff>9525</xdr:rowOff>
                  </from>
                  <to>
                    <xdr:col>1</xdr:col>
                    <xdr:colOff>295275</xdr:colOff>
                    <xdr:row>81</xdr:row>
                    <xdr:rowOff>0</xdr:rowOff>
                  </to>
                </anchor>
              </controlPr>
            </control>
          </mc:Choice>
        </mc:AlternateContent>
        <mc:AlternateContent xmlns:mc="http://schemas.openxmlformats.org/markup-compatibility/2006">
          <mc:Choice Requires="x14">
            <control shapeId="3097" r:id="rId23" name="Check Box 25">
              <controlPr locked="0" defaultSize="0" autoFill="0" autoLine="0" autoPict="0">
                <anchor moveWithCells="1">
                  <from>
                    <xdr:col>1</xdr:col>
                    <xdr:colOff>19050</xdr:colOff>
                    <xdr:row>79</xdr:row>
                    <xdr:rowOff>19050</xdr:rowOff>
                  </from>
                  <to>
                    <xdr:col>1</xdr:col>
                    <xdr:colOff>304800</xdr:colOff>
                    <xdr:row>80</xdr:row>
                    <xdr:rowOff>0</xdr:rowOff>
                  </to>
                </anchor>
              </controlPr>
            </control>
          </mc:Choice>
        </mc:AlternateContent>
        <mc:AlternateContent xmlns:mc="http://schemas.openxmlformats.org/markup-compatibility/2006">
          <mc:Choice Requires="x14">
            <control shapeId="3098" r:id="rId24" name="Check Box 26">
              <controlPr locked="0" defaultSize="0" autoFill="0" autoLine="0" autoPict="0">
                <anchor moveWithCells="1">
                  <from>
                    <xdr:col>1</xdr:col>
                    <xdr:colOff>9525</xdr:colOff>
                    <xdr:row>85</xdr:row>
                    <xdr:rowOff>9525</xdr:rowOff>
                  </from>
                  <to>
                    <xdr:col>1</xdr:col>
                    <xdr:colOff>295275</xdr:colOff>
                    <xdr:row>85</xdr:row>
                    <xdr:rowOff>476250</xdr:rowOff>
                  </to>
                </anchor>
              </controlPr>
            </control>
          </mc:Choice>
        </mc:AlternateContent>
        <mc:AlternateContent xmlns:mc="http://schemas.openxmlformats.org/markup-compatibility/2006">
          <mc:Choice Requires="x14">
            <control shapeId="3099" r:id="rId25" name="Check Box 27">
              <controlPr locked="0" defaultSize="0" autoFill="0" autoLine="0" autoPict="0">
                <anchor moveWithCells="1">
                  <from>
                    <xdr:col>1</xdr:col>
                    <xdr:colOff>9525</xdr:colOff>
                    <xdr:row>86</xdr:row>
                    <xdr:rowOff>9525</xdr:rowOff>
                  </from>
                  <to>
                    <xdr:col>1</xdr:col>
                    <xdr:colOff>295275</xdr:colOff>
                    <xdr:row>87</xdr:row>
                    <xdr:rowOff>0</xdr:rowOff>
                  </to>
                </anchor>
              </controlPr>
            </control>
          </mc:Choice>
        </mc:AlternateContent>
        <mc:AlternateContent xmlns:mc="http://schemas.openxmlformats.org/markup-compatibility/2006">
          <mc:Choice Requires="x14">
            <control shapeId="3100" r:id="rId26" name="Check Box 28">
              <controlPr locked="0" defaultSize="0" autoFill="0" autoLine="0" autoPict="0">
                <anchor moveWithCells="1">
                  <from>
                    <xdr:col>1</xdr:col>
                    <xdr:colOff>9525</xdr:colOff>
                    <xdr:row>90</xdr:row>
                    <xdr:rowOff>9525</xdr:rowOff>
                  </from>
                  <to>
                    <xdr:col>1</xdr:col>
                    <xdr:colOff>295275</xdr:colOff>
                    <xdr:row>90</xdr:row>
                    <xdr:rowOff>476250</xdr:rowOff>
                  </to>
                </anchor>
              </controlPr>
            </control>
          </mc:Choice>
        </mc:AlternateContent>
        <mc:AlternateContent xmlns:mc="http://schemas.openxmlformats.org/markup-compatibility/2006">
          <mc:Choice Requires="x14">
            <control shapeId="3116" r:id="rId27" name="Check Box 44">
              <controlPr locked="0" defaultSize="0" autoFill="0" autoLine="0" autoPict="0">
                <anchor moveWithCells="1">
                  <from>
                    <xdr:col>1</xdr:col>
                    <xdr:colOff>28575</xdr:colOff>
                    <xdr:row>53</xdr:row>
                    <xdr:rowOff>9525</xdr:rowOff>
                  </from>
                  <to>
                    <xdr:col>1</xdr:col>
                    <xdr:colOff>314325</xdr:colOff>
                    <xdr:row>53</xdr:row>
                    <xdr:rowOff>476250</xdr:rowOff>
                  </to>
                </anchor>
              </controlPr>
            </control>
          </mc:Choice>
        </mc:AlternateContent>
        <mc:AlternateContent xmlns:mc="http://schemas.openxmlformats.org/markup-compatibility/2006">
          <mc:Choice Requires="x14">
            <control shapeId="3117" r:id="rId28" name="Check Box 45">
              <controlPr locked="0" defaultSize="0" autoFill="0" autoLine="0" autoPict="0">
                <anchor moveWithCells="1">
                  <from>
                    <xdr:col>1</xdr:col>
                    <xdr:colOff>19050</xdr:colOff>
                    <xdr:row>56</xdr:row>
                    <xdr:rowOff>9525</xdr:rowOff>
                  </from>
                  <to>
                    <xdr:col>1</xdr:col>
                    <xdr:colOff>304800</xdr:colOff>
                    <xdr:row>57</xdr:row>
                    <xdr:rowOff>95250</xdr:rowOff>
                  </to>
                </anchor>
              </controlPr>
            </control>
          </mc:Choice>
        </mc:AlternateContent>
        <mc:AlternateContent xmlns:mc="http://schemas.openxmlformats.org/markup-compatibility/2006">
          <mc:Choice Requires="x14">
            <control shapeId="3120" r:id="rId29" name="Check Box 48">
              <controlPr locked="0" defaultSize="0" autoFill="0" autoLine="0" autoPict="0">
                <anchor moveWithCells="1">
                  <from>
                    <xdr:col>1</xdr:col>
                    <xdr:colOff>9525</xdr:colOff>
                    <xdr:row>22</xdr:row>
                    <xdr:rowOff>9525</xdr:rowOff>
                  </from>
                  <to>
                    <xdr:col>1</xdr:col>
                    <xdr:colOff>295275</xdr:colOff>
                    <xdr:row>23</xdr:row>
                    <xdr:rowOff>0</xdr:rowOff>
                  </to>
                </anchor>
              </controlPr>
            </control>
          </mc:Choice>
        </mc:AlternateContent>
        <mc:AlternateContent xmlns:mc="http://schemas.openxmlformats.org/markup-compatibility/2006">
          <mc:Choice Requires="x14">
            <control shapeId="3121" r:id="rId30" name="Check Box 49">
              <controlPr locked="0" defaultSize="0" autoFill="0" autoLine="0" autoPict="0">
                <anchor moveWithCells="1">
                  <from>
                    <xdr:col>1</xdr:col>
                    <xdr:colOff>9525</xdr:colOff>
                    <xdr:row>23</xdr:row>
                    <xdr:rowOff>9525</xdr:rowOff>
                  </from>
                  <to>
                    <xdr:col>1</xdr:col>
                    <xdr:colOff>295275</xdr:colOff>
                    <xdr:row>23</xdr:row>
                    <xdr:rowOff>485775</xdr:rowOff>
                  </to>
                </anchor>
              </controlPr>
            </control>
          </mc:Choice>
        </mc:AlternateContent>
        <mc:AlternateContent xmlns:mc="http://schemas.openxmlformats.org/markup-compatibility/2006">
          <mc:Choice Requires="x14">
            <control shapeId="3124" r:id="rId31" name="Check Box 52">
              <controlPr locked="0" defaultSize="0" autoFill="0" autoLine="0" autoPict="0">
                <anchor moveWithCells="1">
                  <from>
                    <xdr:col>1</xdr:col>
                    <xdr:colOff>9525</xdr:colOff>
                    <xdr:row>72</xdr:row>
                    <xdr:rowOff>9525</xdr:rowOff>
                  </from>
                  <to>
                    <xdr:col>1</xdr:col>
                    <xdr:colOff>295275</xdr:colOff>
                    <xdr:row>72</xdr:row>
                    <xdr:rowOff>476250</xdr:rowOff>
                  </to>
                </anchor>
              </controlPr>
            </control>
          </mc:Choice>
        </mc:AlternateContent>
        <mc:AlternateContent xmlns:mc="http://schemas.openxmlformats.org/markup-compatibility/2006">
          <mc:Choice Requires="x14">
            <control shapeId="3128" r:id="rId32" name="Check Box 56">
              <controlPr locked="0" defaultSize="0" autoFill="0" autoLine="0" autoPict="0">
                <anchor moveWithCells="1">
                  <from>
                    <xdr:col>1</xdr:col>
                    <xdr:colOff>9525</xdr:colOff>
                    <xdr:row>81</xdr:row>
                    <xdr:rowOff>9525</xdr:rowOff>
                  </from>
                  <to>
                    <xdr:col>1</xdr:col>
                    <xdr:colOff>295275</xdr:colOff>
                    <xdr:row>82</xdr:row>
                    <xdr:rowOff>0</xdr:rowOff>
                  </to>
                </anchor>
              </controlPr>
            </control>
          </mc:Choice>
        </mc:AlternateContent>
        <mc:AlternateContent xmlns:mc="http://schemas.openxmlformats.org/markup-compatibility/2006">
          <mc:Choice Requires="x14">
            <control shapeId="3129" r:id="rId33" name="Check Box 57">
              <controlPr locked="0" defaultSize="0" autoFill="0" autoLine="0" autoPict="0">
                <anchor moveWithCells="1">
                  <from>
                    <xdr:col>1</xdr:col>
                    <xdr:colOff>9525</xdr:colOff>
                    <xdr:row>91</xdr:row>
                    <xdr:rowOff>9525</xdr:rowOff>
                  </from>
                  <to>
                    <xdr:col>1</xdr:col>
                    <xdr:colOff>295275</xdr:colOff>
                    <xdr:row>91</xdr:row>
                    <xdr:rowOff>476250</xdr:rowOff>
                  </to>
                </anchor>
              </controlPr>
            </control>
          </mc:Choice>
        </mc:AlternateContent>
        <mc:AlternateContent xmlns:mc="http://schemas.openxmlformats.org/markup-compatibility/2006">
          <mc:Choice Requires="x14">
            <control shapeId="3133" r:id="rId34" name="Check Box 61">
              <controlPr locked="0" defaultSize="0" autoFill="0" autoLine="0" autoPict="0">
                <anchor moveWithCells="1">
                  <from>
                    <xdr:col>1</xdr:col>
                    <xdr:colOff>9525</xdr:colOff>
                    <xdr:row>64</xdr:row>
                    <xdr:rowOff>9525</xdr:rowOff>
                  </from>
                  <to>
                    <xdr:col>1</xdr:col>
                    <xdr:colOff>295275</xdr:colOff>
                    <xdr:row>65</xdr:row>
                    <xdr:rowOff>0</xdr:rowOff>
                  </to>
                </anchor>
              </controlPr>
            </control>
          </mc:Choice>
        </mc:AlternateContent>
        <mc:AlternateContent xmlns:mc="http://schemas.openxmlformats.org/markup-compatibility/2006">
          <mc:Choice Requires="x14">
            <control shapeId="3134" r:id="rId35" name="Check Box 62">
              <controlPr locked="0" defaultSize="0" autoFill="0" autoLine="0" autoPict="0">
                <anchor moveWithCells="1">
                  <from>
                    <xdr:col>1</xdr:col>
                    <xdr:colOff>9525</xdr:colOff>
                    <xdr:row>65</xdr:row>
                    <xdr:rowOff>9525</xdr:rowOff>
                  </from>
                  <to>
                    <xdr:col>1</xdr:col>
                    <xdr:colOff>295275</xdr:colOff>
                    <xdr:row>66</xdr:row>
                    <xdr:rowOff>0</xdr:rowOff>
                  </to>
                </anchor>
              </controlPr>
            </control>
          </mc:Choice>
        </mc:AlternateContent>
        <mc:AlternateContent xmlns:mc="http://schemas.openxmlformats.org/markup-compatibility/2006">
          <mc:Choice Requires="x14">
            <control shapeId="3135" r:id="rId36" name="Check Box 63">
              <controlPr locked="0" defaultSize="0" autoFill="0" autoLine="0" autoPict="0">
                <anchor moveWithCells="1">
                  <from>
                    <xdr:col>1</xdr:col>
                    <xdr:colOff>9525</xdr:colOff>
                    <xdr:row>66</xdr:row>
                    <xdr:rowOff>9525</xdr:rowOff>
                  </from>
                  <to>
                    <xdr:col>1</xdr:col>
                    <xdr:colOff>295275</xdr:colOff>
                    <xdr:row>67</xdr:row>
                    <xdr:rowOff>0</xdr:rowOff>
                  </to>
                </anchor>
              </controlPr>
            </control>
          </mc:Choice>
        </mc:AlternateContent>
        <mc:AlternateContent xmlns:mc="http://schemas.openxmlformats.org/markup-compatibility/2006">
          <mc:Choice Requires="x14">
            <control shapeId="3142" r:id="rId37" name="Check Box 70">
              <controlPr locked="0" defaultSize="0" autoFill="0" autoLine="0" autoPict="0">
                <anchor moveWithCells="1">
                  <from>
                    <xdr:col>1</xdr:col>
                    <xdr:colOff>9525</xdr:colOff>
                    <xdr:row>58</xdr:row>
                    <xdr:rowOff>9525</xdr:rowOff>
                  </from>
                  <to>
                    <xdr:col>1</xdr:col>
                    <xdr:colOff>295275</xdr:colOff>
                    <xdr:row>59</xdr:row>
                    <xdr:rowOff>9525</xdr:rowOff>
                  </to>
                </anchor>
              </controlPr>
            </control>
          </mc:Choice>
        </mc:AlternateContent>
        <mc:AlternateContent xmlns:mc="http://schemas.openxmlformats.org/markup-compatibility/2006">
          <mc:Choice Requires="x14">
            <control shapeId="3143" r:id="rId38" name="Check Box 71">
              <controlPr locked="0" defaultSize="0" autoFill="0" autoLine="0" autoPict="0">
                <anchor moveWithCells="1">
                  <from>
                    <xdr:col>1</xdr:col>
                    <xdr:colOff>19050</xdr:colOff>
                    <xdr:row>59</xdr:row>
                    <xdr:rowOff>9525</xdr:rowOff>
                  </from>
                  <to>
                    <xdr:col>1</xdr:col>
                    <xdr:colOff>304800</xdr:colOff>
                    <xdr:row>60</xdr:row>
                    <xdr:rowOff>9525</xdr:rowOff>
                  </to>
                </anchor>
              </controlPr>
            </control>
          </mc:Choice>
        </mc:AlternateContent>
        <mc:AlternateContent xmlns:mc="http://schemas.openxmlformats.org/markup-compatibility/2006">
          <mc:Choice Requires="x14">
            <control shapeId="3145" r:id="rId39" name="Check Box 73">
              <controlPr locked="0" defaultSize="0" autoFill="0" autoLine="0" autoPict="0">
                <anchor moveWithCells="1">
                  <from>
                    <xdr:col>1</xdr:col>
                    <xdr:colOff>38100</xdr:colOff>
                    <xdr:row>60</xdr:row>
                    <xdr:rowOff>9525</xdr:rowOff>
                  </from>
                  <to>
                    <xdr:col>1</xdr:col>
                    <xdr:colOff>323850</xdr:colOff>
                    <xdr:row>61</xdr:row>
                    <xdr:rowOff>9525</xdr:rowOff>
                  </to>
                </anchor>
              </controlPr>
            </control>
          </mc:Choice>
        </mc:AlternateContent>
        <mc:AlternateContent xmlns:mc="http://schemas.openxmlformats.org/markup-compatibility/2006">
          <mc:Choice Requires="x14">
            <control shapeId="3146" r:id="rId40" name="Check Box 74">
              <controlPr locked="0" defaultSize="0" autoFill="0" autoLine="0" autoPict="0">
                <anchor moveWithCells="1">
                  <from>
                    <xdr:col>1</xdr:col>
                    <xdr:colOff>19050</xdr:colOff>
                    <xdr:row>57</xdr:row>
                    <xdr:rowOff>9525</xdr:rowOff>
                  </from>
                  <to>
                    <xdr:col>1</xdr:col>
                    <xdr:colOff>304800</xdr:colOff>
                    <xdr:row>58</xdr:row>
                    <xdr:rowOff>104775</xdr:rowOff>
                  </to>
                </anchor>
              </controlPr>
            </control>
          </mc:Choice>
        </mc:AlternateContent>
        <mc:AlternateContent xmlns:mc="http://schemas.openxmlformats.org/markup-compatibility/2006">
          <mc:Choice Requires="x14">
            <control shapeId="3147" r:id="rId41" name="Check Box 75">
              <controlPr locked="0" defaultSize="0" autoFill="0" autoLine="0" autoPict="0">
                <anchor moveWithCells="1">
                  <from>
                    <xdr:col>1</xdr:col>
                    <xdr:colOff>19050</xdr:colOff>
                    <xdr:row>78</xdr:row>
                    <xdr:rowOff>19050</xdr:rowOff>
                  </from>
                  <to>
                    <xdr:col>1</xdr:col>
                    <xdr:colOff>304800</xdr:colOff>
                    <xdr:row>79</xdr:row>
                    <xdr:rowOff>0</xdr:rowOff>
                  </to>
                </anchor>
              </controlPr>
            </control>
          </mc:Choice>
        </mc:AlternateContent>
        <mc:AlternateContent xmlns:mc="http://schemas.openxmlformats.org/markup-compatibility/2006">
          <mc:Choice Requires="x14">
            <control shapeId="3149" r:id="rId42" name="Check Box 77">
              <controlPr locked="0" defaultSize="0" autoFill="0" autoLine="0" autoPict="0">
                <anchor moveWithCells="1">
                  <from>
                    <xdr:col>1</xdr:col>
                    <xdr:colOff>9525</xdr:colOff>
                    <xdr:row>30</xdr:row>
                    <xdr:rowOff>9525</xdr:rowOff>
                  </from>
                  <to>
                    <xdr:col>1</xdr:col>
                    <xdr:colOff>295275</xdr:colOff>
                    <xdr:row>30</xdr:row>
                    <xdr:rowOff>476250</xdr:rowOff>
                  </to>
                </anchor>
              </controlPr>
            </control>
          </mc:Choice>
        </mc:AlternateContent>
        <mc:AlternateContent xmlns:mc="http://schemas.openxmlformats.org/markup-compatibility/2006">
          <mc:Choice Requires="x14">
            <control shapeId="3150" r:id="rId43" name="Check Box 78">
              <controlPr locked="0" defaultSize="0" autoFill="0" autoLine="0" autoPict="0">
                <anchor moveWithCells="1">
                  <from>
                    <xdr:col>1</xdr:col>
                    <xdr:colOff>9525</xdr:colOff>
                    <xdr:row>39</xdr:row>
                    <xdr:rowOff>9525</xdr:rowOff>
                  </from>
                  <to>
                    <xdr:col>1</xdr:col>
                    <xdr:colOff>295275</xdr:colOff>
                    <xdr:row>39</xdr:row>
                    <xdr:rowOff>495300</xdr:rowOff>
                  </to>
                </anchor>
              </controlPr>
            </control>
          </mc:Choice>
        </mc:AlternateContent>
        <mc:AlternateContent xmlns:mc="http://schemas.openxmlformats.org/markup-compatibility/2006">
          <mc:Choice Requires="x14">
            <control shapeId="3151" r:id="rId44" name="Check Box 79">
              <controlPr locked="0" defaultSize="0" autoFill="0" autoLine="0" autoPict="0">
                <anchor moveWithCells="1">
                  <from>
                    <xdr:col>1</xdr:col>
                    <xdr:colOff>9525</xdr:colOff>
                    <xdr:row>40</xdr:row>
                    <xdr:rowOff>9525</xdr:rowOff>
                  </from>
                  <to>
                    <xdr:col>1</xdr:col>
                    <xdr:colOff>295275</xdr:colOff>
                    <xdr:row>40</xdr:row>
                    <xdr:rowOff>495300</xdr:rowOff>
                  </to>
                </anchor>
              </controlPr>
            </control>
          </mc:Choice>
        </mc:AlternateContent>
        <mc:AlternateContent xmlns:mc="http://schemas.openxmlformats.org/markup-compatibility/2006">
          <mc:Choice Requires="x14">
            <control shapeId="3152" r:id="rId45" name="Check Box 80">
              <controlPr locked="0" defaultSize="0" autoFill="0" autoLine="0" autoPict="0">
                <anchor moveWithCells="1">
                  <from>
                    <xdr:col>1</xdr:col>
                    <xdr:colOff>9525</xdr:colOff>
                    <xdr:row>54</xdr:row>
                    <xdr:rowOff>9525</xdr:rowOff>
                  </from>
                  <to>
                    <xdr:col>1</xdr:col>
                    <xdr:colOff>295275</xdr:colOff>
                    <xdr:row>55</xdr:row>
                    <xdr:rowOff>104775</xdr:rowOff>
                  </to>
                </anchor>
              </controlPr>
            </control>
          </mc:Choice>
        </mc:AlternateContent>
        <mc:AlternateContent xmlns:mc="http://schemas.openxmlformats.org/markup-compatibility/2006">
          <mc:Choice Requires="x14">
            <control shapeId="3153" r:id="rId46" name="Check Box 81">
              <controlPr locked="0" defaultSize="0" autoFill="0" autoLine="0" autoPict="0">
                <anchor moveWithCells="1">
                  <from>
                    <xdr:col>1</xdr:col>
                    <xdr:colOff>9525</xdr:colOff>
                    <xdr:row>55</xdr:row>
                    <xdr:rowOff>9525</xdr:rowOff>
                  </from>
                  <to>
                    <xdr:col>1</xdr:col>
                    <xdr:colOff>295275</xdr:colOff>
                    <xdr:row>56</xdr:row>
                    <xdr:rowOff>104775</xdr:rowOff>
                  </to>
                </anchor>
              </controlPr>
            </control>
          </mc:Choice>
        </mc:AlternateContent>
        <mc:AlternateContent xmlns:mc="http://schemas.openxmlformats.org/markup-compatibility/2006">
          <mc:Choice Requires="x14">
            <control shapeId="3158" r:id="rId47" name="Check Box 86">
              <controlPr locked="0" defaultSize="0" autoFill="0" autoLine="0" autoPict="0">
                <anchor moveWithCells="1">
                  <from>
                    <xdr:col>1</xdr:col>
                    <xdr:colOff>9525</xdr:colOff>
                    <xdr:row>92</xdr:row>
                    <xdr:rowOff>9525</xdr:rowOff>
                  </from>
                  <to>
                    <xdr:col>1</xdr:col>
                    <xdr:colOff>295275</xdr:colOff>
                    <xdr:row>92</xdr:row>
                    <xdr:rowOff>476250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9" id="{2FA50963-6FDE-4A5C-90D7-48CC0CF5EA57}">
            <xm:f>OR('Step 1 - Project Information'!$C$54="Residential", 'Step 1 - Project Information'!$C$54="Mixed Use")</xm:f>
            <x14:dxf>
              <font>
                <color auto="1"/>
              </font>
            </x14:dxf>
          </x14:cfRule>
          <xm:sqref>B3:H3</xm:sqref>
        </x14:conditionalFormatting>
        <x14:conditionalFormatting xmlns:xm="http://schemas.microsoft.com/office/excel/2006/main">
          <x14:cfRule type="expression" priority="78" id="{6FE523CE-9D85-4E66-827D-080887A40EC6}">
            <xm:f>OR('Step 1 - Project Information'!$C$54="Employment", 'Step 1 - Project Information'!$C$54="Mixed Use")</xm:f>
            <x14:dxf>
              <font>
                <color auto="1"/>
              </font>
            </x14:dxf>
          </x14:cfRule>
          <xm:sqref>B4:H4</xm:sqref>
        </x14:conditionalFormatting>
        <x14:conditionalFormatting xmlns:xm="http://schemas.microsoft.com/office/excel/2006/main">
          <x14:cfRule type="expression" priority="77" id="{B07C33CA-DAE9-479D-902D-CC327E1FB6BE}">
            <xm:f>OR('Step 1 - Project Information'!$C$54="Commercial", 'Step 1 - Project Information'!$C$54="Mixed Use")</xm:f>
            <x14:dxf>
              <font>
                <color auto="1"/>
              </font>
            </x14:dxf>
          </x14:cfRule>
          <xm:sqref>B5:H5</xm:sqref>
        </x14:conditionalFormatting>
        <x14:conditionalFormatting xmlns:xm="http://schemas.microsoft.com/office/excel/2006/main">
          <x14:cfRule type="expression" priority="76" id="{82C0ED2B-BEED-46B3-A715-F719BF074A16}">
            <xm:f>OR('Step 1 - Project Information'!$C$54="Educational", 'Step 1 - Project Information'!$C$54="Mixed Use")</xm:f>
            <x14:dxf>
              <font>
                <color auto="1"/>
              </font>
            </x14:dxf>
          </x14:cfRule>
          <xm:sqref>B6:H6</xm:sqref>
        </x14:conditionalFormatting>
        <x14:conditionalFormatting xmlns:xm="http://schemas.microsoft.com/office/excel/2006/main">
          <x14:cfRule type="expression" priority="75" id="{44348517-5195-4E9F-8778-F17E31961F64}">
            <xm:f>OR('Step 1 - Project Information'!$C$54="Institutional", 'Step 1 - Project Information'!$C$54="Mixed Use")</xm:f>
            <x14:dxf>
              <font>
                <color auto="1"/>
              </font>
            </x14:dxf>
          </x14:cfRule>
          <xm:sqref>B7:H7</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Toggles!$D$4:$D$8</xm:f>
          </x14:formula1>
          <xm:sqref>F22:F24 E35</xm:sqref>
        </x14:dataValidation>
        <x14:dataValidation type="list" allowBlank="1" showInputMessage="1" showErrorMessage="1">
          <x14:formula1>
            <xm:f>Toggles!$D$4:$D$9</xm:f>
          </x14:formula1>
          <xm:sqref>F78 F80</xm:sqref>
        </x14:dataValidation>
        <x14:dataValidation type="list" allowBlank="1" showInputMessage="1" showErrorMessage="1">
          <x14:formula1>
            <xm:f>Toggles!$D$4:$D$14</xm:f>
          </x14:formula1>
          <xm:sqref>F77</xm:sqref>
        </x14:dataValidation>
        <x14:dataValidation type="list" allowBlank="1" showInputMessage="1" showErrorMessage="1">
          <x14:formula1>
            <xm:f>Toggles!$G$4:$G$7</xm:f>
          </x14:formula1>
          <xm:sqref>E33</xm:sqref>
        </x14:dataValidation>
        <x14:dataValidation type="list" allowBlank="1" showInputMessage="1" showErrorMessage="1">
          <x14:formula1>
            <xm:f>Toggles!$D$18:$D$21</xm:f>
          </x14:formula1>
          <xm:sqref>F79</xm:sqref>
        </x14:dataValidation>
        <x14:dataValidation type="list" showInputMessage="1" showErrorMessage="1">
          <x14:formula1>
            <xm:f>Toggles!$D$4:$D$9</xm:f>
          </x14:formula1>
          <xm:sqref>F93</xm:sqref>
        </x14:dataValidation>
        <x14:dataValidation type="list" allowBlank="1" showInputMessage="1" showErrorMessage="1">
          <x14:formula1>
            <xm:f>Toggles!$D$4:$D$6</xm:f>
          </x14:formula1>
          <xm:sqref>F19 F67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heetViews>
  <sheetFormatPr defaultRowHeight="12.75" x14ac:dyDescent="0.2"/>
  <cols>
    <col min="1" max="1" width="21.5703125" bestFit="1" customWidth="1"/>
  </cols>
  <sheetData>
    <row r="1" spans="1:7" ht="18" x14ac:dyDescent="0.25">
      <c r="A1" s="52" t="s">
        <v>220</v>
      </c>
      <c r="D1" s="52" t="s">
        <v>221</v>
      </c>
    </row>
    <row r="2" spans="1:7" ht="6" customHeight="1" x14ac:dyDescent="0.2"/>
    <row r="3" spans="1:7" x14ac:dyDescent="0.2">
      <c r="A3" s="51" t="s">
        <v>152</v>
      </c>
      <c r="B3" s="51" t="s">
        <v>197</v>
      </c>
      <c r="D3" s="43" t="s">
        <v>222</v>
      </c>
      <c r="G3" s="43" t="s">
        <v>255</v>
      </c>
    </row>
    <row r="4" spans="1:7" x14ac:dyDescent="0.2">
      <c r="A4" s="6" t="s">
        <v>153</v>
      </c>
      <c r="D4">
        <v>0</v>
      </c>
      <c r="G4" s="105">
        <v>0</v>
      </c>
    </row>
    <row r="5" spans="1:7" x14ac:dyDescent="0.2">
      <c r="A5" s="6" t="s">
        <v>122</v>
      </c>
      <c r="D5">
        <v>1</v>
      </c>
      <c r="G5" s="105">
        <v>0.25</v>
      </c>
    </row>
    <row r="6" spans="1:7" x14ac:dyDescent="0.2">
      <c r="A6" s="6" t="s">
        <v>123</v>
      </c>
      <c r="B6">
        <v>0.5</v>
      </c>
      <c r="D6">
        <v>2</v>
      </c>
      <c r="G6" s="105">
        <v>0.5</v>
      </c>
    </row>
    <row r="7" spans="1:7" x14ac:dyDescent="0.2">
      <c r="D7">
        <v>3</v>
      </c>
      <c r="G7" s="105">
        <v>0.75</v>
      </c>
    </row>
    <row r="8" spans="1:7" x14ac:dyDescent="0.2">
      <c r="A8" s="51" t="s">
        <v>154</v>
      </c>
      <c r="D8">
        <v>4</v>
      </c>
    </row>
    <row r="9" spans="1:7" x14ac:dyDescent="0.2">
      <c r="A9" s="6" t="s">
        <v>153</v>
      </c>
      <c r="D9">
        <v>5</v>
      </c>
    </row>
    <row r="10" spans="1:7" x14ac:dyDescent="0.2">
      <c r="A10" s="6" t="s">
        <v>4</v>
      </c>
      <c r="D10">
        <v>6</v>
      </c>
    </row>
    <row r="11" spans="1:7" x14ac:dyDescent="0.2">
      <c r="A11" s="6" t="s">
        <v>5</v>
      </c>
      <c r="D11">
        <v>7</v>
      </c>
    </row>
    <row r="12" spans="1:7" x14ac:dyDescent="0.2">
      <c r="A12" s="6" t="s">
        <v>6</v>
      </c>
      <c r="D12">
        <v>8</v>
      </c>
    </row>
    <row r="13" spans="1:7" x14ac:dyDescent="0.2">
      <c r="A13" s="6" t="s">
        <v>164</v>
      </c>
      <c r="D13">
        <v>9</v>
      </c>
    </row>
    <row r="14" spans="1:7" x14ac:dyDescent="0.2">
      <c r="A14" s="6" t="s">
        <v>7</v>
      </c>
      <c r="D14">
        <v>10</v>
      </c>
    </row>
    <row r="15" spans="1:7" x14ac:dyDescent="0.2">
      <c r="A15" s="6" t="s">
        <v>171</v>
      </c>
    </row>
    <row r="17" spans="1:4" x14ac:dyDescent="0.2">
      <c r="A17" s="51" t="s">
        <v>306</v>
      </c>
      <c r="B17" s="51" t="s">
        <v>197</v>
      </c>
      <c r="D17" s="51" t="s">
        <v>290</v>
      </c>
    </row>
    <row r="18" spans="1:4" x14ac:dyDescent="0.2">
      <c r="A18" s="6" t="s">
        <v>153</v>
      </c>
      <c r="D18">
        <v>0</v>
      </c>
    </row>
    <row r="19" spans="1:4" x14ac:dyDescent="0.2">
      <c r="A19" s="43" t="s">
        <v>196</v>
      </c>
      <c r="B19" s="44">
        <v>1</v>
      </c>
      <c r="D19">
        <v>1</v>
      </c>
    </row>
    <row r="20" spans="1:4" x14ac:dyDescent="0.2">
      <c r="A20" s="43" t="s">
        <v>195</v>
      </c>
      <c r="B20" s="44">
        <v>0.9</v>
      </c>
      <c r="D20">
        <v>3</v>
      </c>
    </row>
    <row r="21" spans="1:4" x14ac:dyDescent="0.2">
      <c r="A21" s="43" t="s">
        <v>199</v>
      </c>
      <c r="B21" s="44">
        <v>0.8</v>
      </c>
      <c r="D21">
        <v>5</v>
      </c>
    </row>
    <row r="22" spans="1:4" x14ac:dyDescent="0.2">
      <c r="A22" s="43" t="s">
        <v>303</v>
      </c>
      <c r="B22" s="44">
        <v>0.65</v>
      </c>
    </row>
    <row r="24" spans="1:4" x14ac:dyDescent="0.2">
      <c r="A24" s="51" t="s">
        <v>313</v>
      </c>
      <c r="B24" s="43" t="s">
        <v>197</v>
      </c>
    </row>
    <row r="25" spans="1:4" x14ac:dyDescent="0.2">
      <c r="A25" s="43" t="s">
        <v>153</v>
      </c>
    </row>
    <row r="26" spans="1:4" x14ac:dyDescent="0.2">
      <c r="A26" s="43" t="s">
        <v>318</v>
      </c>
      <c r="B26">
        <v>1</v>
      </c>
    </row>
    <row r="27" spans="1:4" x14ac:dyDescent="0.2">
      <c r="A27" s="43" t="s">
        <v>312</v>
      </c>
      <c r="B27">
        <v>1</v>
      </c>
    </row>
    <row r="28" spans="1:4" x14ac:dyDescent="0.2">
      <c r="A28" s="43" t="s">
        <v>317</v>
      </c>
      <c r="B28">
        <v>1</v>
      </c>
    </row>
    <row r="29" spans="1:4" x14ac:dyDescent="0.2">
      <c r="A29" s="43" t="s">
        <v>315</v>
      </c>
      <c r="B29">
        <v>1</v>
      </c>
    </row>
    <row r="30" spans="1:4" x14ac:dyDescent="0.2">
      <c r="A30" s="43" t="s">
        <v>316</v>
      </c>
      <c r="B30">
        <v>0.5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2"/>
  <sheetViews>
    <sheetView workbookViewId="0"/>
  </sheetViews>
  <sheetFormatPr defaultColWidth="9.140625" defaultRowHeight="12.75" x14ac:dyDescent="0.2"/>
  <cols>
    <col min="1" max="1" width="2.42578125" style="142" customWidth="1"/>
    <col min="2" max="2" width="18.85546875" style="142" customWidth="1"/>
    <col min="3" max="8" width="13" style="142" customWidth="1"/>
    <col min="9" max="16384" width="9.140625" style="142"/>
  </cols>
  <sheetData>
    <row r="2" spans="2:8" ht="21" x14ac:dyDescent="0.35">
      <c r="B2" s="223" t="s">
        <v>237</v>
      </c>
      <c r="C2" s="223"/>
      <c r="D2" s="224"/>
      <c r="E2" s="224"/>
      <c r="F2" s="224"/>
      <c r="G2" s="224"/>
      <c r="H2" s="224"/>
    </row>
    <row r="4" spans="2:8" x14ac:dyDescent="0.2">
      <c r="B4" s="143"/>
      <c r="C4" s="144">
        <v>1</v>
      </c>
      <c r="D4" s="144">
        <v>2</v>
      </c>
      <c r="E4" s="144">
        <v>3</v>
      </c>
      <c r="F4" s="144">
        <v>4</v>
      </c>
      <c r="G4" s="144">
        <v>5</v>
      </c>
      <c r="H4" s="144">
        <v>6</v>
      </c>
    </row>
    <row r="5" spans="2:8" x14ac:dyDescent="0.2">
      <c r="B5" s="144" t="s">
        <v>26</v>
      </c>
      <c r="C5" s="145" t="s">
        <v>182</v>
      </c>
      <c r="D5" s="146" t="s">
        <v>27</v>
      </c>
      <c r="E5" s="146" t="s">
        <v>28</v>
      </c>
      <c r="F5" s="146" t="s">
        <v>29</v>
      </c>
      <c r="G5" s="146" t="s">
        <v>30</v>
      </c>
      <c r="H5" s="146" t="s">
        <v>31</v>
      </c>
    </row>
    <row r="6" spans="2:8" x14ac:dyDescent="0.2">
      <c r="B6" s="147" t="s">
        <v>38</v>
      </c>
      <c r="C6" s="148" t="s">
        <v>50</v>
      </c>
      <c r="D6" s="148" t="s">
        <v>50</v>
      </c>
      <c r="E6" s="148">
        <v>5</v>
      </c>
      <c r="F6" s="148">
        <v>7</v>
      </c>
      <c r="G6" s="148">
        <v>9</v>
      </c>
      <c r="H6" s="148">
        <v>12</v>
      </c>
    </row>
    <row r="7" spans="2:8" x14ac:dyDescent="0.2">
      <c r="B7" s="147" t="s">
        <v>39</v>
      </c>
      <c r="C7" s="148" t="s">
        <v>50</v>
      </c>
      <c r="D7" s="148" t="s">
        <v>50</v>
      </c>
      <c r="E7" s="148">
        <v>9</v>
      </c>
      <c r="F7" s="148">
        <v>12</v>
      </c>
      <c r="G7" s="148">
        <v>15</v>
      </c>
      <c r="H7" s="148">
        <v>17</v>
      </c>
    </row>
    <row r="8" spans="2:8" x14ac:dyDescent="0.2">
      <c r="B8" s="147" t="s">
        <v>40</v>
      </c>
      <c r="C8" s="148" t="s">
        <v>50</v>
      </c>
      <c r="D8" s="148">
        <v>12</v>
      </c>
      <c r="E8" s="148">
        <v>15</v>
      </c>
      <c r="F8" s="148">
        <v>17</v>
      </c>
      <c r="G8" s="149">
        <v>19</v>
      </c>
      <c r="H8" s="148">
        <v>22</v>
      </c>
    </row>
    <row r="9" spans="2:8" x14ac:dyDescent="0.2">
      <c r="B9" s="147" t="s">
        <v>41</v>
      </c>
      <c r="C9" s="148" t="s">
        <v>50</v>
      </c>
      <c r="D9" s="148">
        <v>17</v>
      </c>
      <c r="E9" s="148">
        <v>19</v>
      </c>
      <c r="F9" s="148">
        <v>22</v>
      </c>
      <c r="G9" s="148">
        <v>25</v>
      </c>
      <c r="H9" s="148">
        <v>27</v>
      </c>
    </row>
    <row r="10" spans="2:8" x14ac:dyDescent="0.2">
      <c r="B10" s="147" t="s">
        <v>42</v>
      </c>
      <c r="C10" s="148" t="s">
        <v>50</v>
      </c>
      <c r="D10" s="148">
        <v>22</v>
      </c>
      <c r="E10" s="148">
        <v>25</v>
      </c>
      <c r="F10" s="148">
        <v>27</v>
      </c>
      <c r="G10" s="148">
        <v>29</v>
      </c>
      <c r="H10" s="148">
        <v>32</v>
      </c>
    </row>
    <row r="11" spans="2:8" x14ac:dyDescent="0.2">
      <c r="B11" s="147" t="s">
        <v>43</v>
      </c>
      <c r="C11" s="148" t="s">
        <v>50</v>
      </c>
      <c r="D11" s="148">
        <v>27</v>
      </c>
      <c r="E11" s="148">
        <v>29</v>
      </c>
      <c r="F11" s="148">
        <v>32</v>
      </c>
      <c r="G11" s="148">
        <v>35</v>
      </c>
      <c r="H11" s="148">
        <v>37</v>
      </c>
    </row>
    <row r="12" spans="2:8" x14ac:dyDescent="0.2">
      <c r="B12" s="143"/>
      <c r="C12" s="143"/>
      <c r="D12" s="150"/>
      <c r="E12" s="150"/>
      <c r="F12" s="150"/>
      <c r="G12" s="150"/>
      <c r="H12" s="150"/>
    </row>
    <row r="13" spans="2:8" x14ac:dyDescent="0.2">
      <c r="B13" s="143"/>
      <c r="C13" s="144">
        <v>1</v>
      </c>
      <c r="D13" s="144">
        <v>2</v>
      </c>
      <c r="E13" s="144">
        <v>3</v>
      </c>
      <c r="F13" s="144">
        <v>4</v>
      </c>
      <c r="G13" s="144">
        <v>5</v>
      </c>
      <c r="H13" s="144">
        <v>6</v>
      </c>
    </row>
    <row r="14" spans="2:8" ht="25.5" x14ac:dyDescent="0.2">
      <c r="B14" s="144" t="s">
        <v>32</v>
      </c>
      <c r="C14" s="151" t="s">
        <v>183</v>
      </c>
      <c r="D14" s="146" t="s">
        <v>33</v>
      </c>
      <c r="E14" s="146" t="s">
        <v>34</v>
      </c>
      <c r="F14" s="146" t="s">
        <v>35</v>
      </c>
      <c r="G14" s="146" t="s">
        <v>36</v>
      </c>
      <c r="H14" s="146" t="s">
        <v>37</v>
      </c>
    </row>
    <row r="15" spans="2:8" x14ac:dyDescent="0.2">
      <c r="B15" s="147" t="s">
        <v>38</v>
      </c>
      <c r="C15" s="148" t="s">
        <v>50</v>
      </c>
      <c r="D15" s="148" t="s">
        <v>50</v>
      </c>
      <c r="E15" s="148">
        <v>5</v>
      </c>
      <c r="F15" s="148">
        <v>7</v>
      </c>
      <c r="G15" s="148">
        <v>9</v>
      </c>
      <c r="H15" s="148">
        <v>12</v>
      </c>
    </row>
    <row r="16" spans="2:8" x14ac:dyDescent="0.2">
      <c r="B16" s="147" t="s">
        <v>39</v>
      </c>
      <c r="C16" s="148" t="s">
        <v>50</v>
      </c>
      <c r="D16" s="148" t="s">
        <v>50</v>
      </c>
      <c r="E16" s="148">
        <v>9</v>
      </c>
      <c r="F16" s="148">
        <v>12</v>
      </c>
      <c r="G16" s="148">
        <v>15</v>
      </c>
      <c r="H16" s="148">
        <v>17</v>
      </c>
    </row>
    <row r="17" spans="2:8" x14ac:dyDescent="0.2">
      <c r="B17" s="147" t="s">
        <v>40</v>
      </c>
      <c r="C17" s="148" t="s">
        <v>50</v>
      </c>
      <c r="D17" s="148">
        <v>12</v>
      </c>
      <c r="E17" s="148">
        <v>15</v>
      </c>
      <c r="F17" s="148">
        <v>17</v>
      </c>
      <c r="G17" s="149">
        <v>19</v>
      </c>
      <c r="H17" s="148">
        <v>22</v>
      </c>
    </row>
    <row r="18" spans="2:8" x14ac:dyDescent="0.2">
      <c r="B18" s="147" t="s">
        <v>41</v>
      </c>
      <c r="C18" s="148" t="s">
        <v>50</v>
      </c>
      <c r="D18" s="148">
        <v>17</v>
      </c>
      <c r="E18" s="148">
        <v>19</v>
      </c>
      <c r="F18" s="148">
        <v>22</v>
      </c>
      <c r="G18" s="148">
        <v>25</v>
      </c>
      <c r="H18" s="148">
        <v>27</v>
      </c>
    </row>
    <row r="19" spans="2:8" x14ac:dyDescent="0.2">
      <c r="B19" s="147" t="s">
        <v>42</v>
      </c>
      <c r="C19" s="148" t="s">
        <v>50</v>
      </c>
      <c r="D19" s="148">
        <v>22</v>
      </c>
      <c r="E19" s="148">
        <v>25</v>
      </c>
      <c r="F19" s="148">
        <v>27</v>
      </c>
      <c r="G19" s="148">
        <v>29</v>
      </c>
      <c r="H19" s="148">
        <v>32</v>
      </c>
    </row>
    <row r="20" spans="2:8" x14ac:dyDescent="0.2">
      <c r="B20" s="147" t="s">
        <v>43</v>
      </c>
      <c r="C20" s="148" t="s">
        <v>50</v>
      </c>
      <c r="D20" s="148">
        <v>27</v>
      </c>
      <c r="E20" s="148">
        <v>29</v>
      </c>
      <c r="F20" s="148">
        <v>32</v>
      </c>
      <c r="G20" s="148">
        <v>35</v>
      </c>
      <c r="H20" s="148">
        <v>37</v>
      </c>
    </row>
    <row r="21" spans="2:8" x14ac:dyDescent="0.2">
      <c r="B21" s="143"/>
      <c r="C21" s="143"/>
      <c r="D21" s="150"/>
      <c r="E21" s="150"/>
      <c r="F21" s="150"/>
      <c r="G21" s="150"/>
      <c r="H21" s="150"/>
    </row>
    <row r="22" spans="2:8" x14ac:dyDescent="0.2">
      <c r="B22" s="143"/>
      <c r="C22" s="144">
        <v>1</v>
      </c>
      <c r="D22" s="144">
        <v>2</v>
      </c>
      <c r="E22" s="144">
        <v>3</v>
      </c>
      <c r="F22" s="144">
        <v>4</v>
      </c>
      <c r="G22" s="144">
        <v>5</v>
      </c>
      <c r="H22" s="144">
        <v>6</v>
      </c>
    </row>
    <row r="23" spans="2:8" ht="25.5" x14ac:dyDescent="0.2">
      <c r="B23" s="144" t="s">
        <v>44</v>
      </c>
      <c r="C23" s="145" t="s">
        <v>184</v>
      </c>
      <c r="D23" s="146" t="s">
        <v>45</v>
      </c>
      <c r="E23" s="146" t="s">
        <v>46</v>
      </c>
      <c r="F23" s="146" t="s">
        <v>36</v>
      </c>
      <c r="G23" s="146" t="s">
        <v>47</v>
      </c>
      <c r="H23" s="146" t="s">
        <v>48</v>
      </c>
    </row>
    <row r="24" spans="2:8" x14ac:dyDescent="0.2">
      <c r="B24" s="152" t="s">
        <v>49</v>
      </c>
      <c r="C24" s="148" t="s">
        <v>50</v>
      </c>
      <c r="D24" s="148" t="s">
        <v>50</v>
      </c>
      <c r="E24" s="148">
        <v>5</v>
      </c>
      <c r="F24" s="148">
        <v>7</v>
      </c>
      <c r="G24" s="148">
        <v>9</v>
      </c>
      <c r="H24" s="148">
        <v>12</v>
      </c>
    </row>
    <row r="25" spans="2:8" x14ac:dyDescent="0.2">
      <c r="B25" s="152" t="s">
        <v>51</v>
      </c>
      <c r="C25" s="148" t="s">
        <v>50</v>
      </c>
      <c r="D25" s="148" t="s">
        <v>50</v>
      </c>
      <c r="E25" s="148">
        <v>9</v>
      </c>
      <c r="F25" s="148">
        <v>12</v>
      </c>
      <c r="G25" s="148">
        <v>15</v>
      </c>
      <c r="H25" s="148">
        <v>17</v>
      </c>
    </row>
    <row r="26" spans="2:8" x14ac:dyDescent="0.2">
      <c r="B26" s="152" t="s">
        <v>52</v>
      </c>
      <c r="C26" s="148" t="s">
        <v>50</v>
      </c>
      <c r="D26" s="148">
        <v>12</v>
      </c>
      <c r="E26" s="148">
        <v>15</v>
      </c>
      <c r="F26" s="148">
        <v>17</v>
      </c>
      <c r="G26" s="149">
        <v>19</v>
      </c>
      <c r="H26" s="148">
        <v>22</v>
      </c>
    </row>
    <row r="27" spans="2:8" x14ac:dyDescent="0.2">
      <c r="B27" s="152" t="s">
        <v>53</v>
      </c>
      <c r="C27" s="148" t="s">
        <v>50</v>
      </c>
      <c r="D27" s="148">
        <v>17</v>
      </c>
      <c r="E27" s="148">
        <v>19</v>
      </c>
      <c r="F27" s="148">
        <v>22</v>
      </c>
      <c r="G27" s="148">
        <v>25</v>
      </c>
      <c r="H27" s="148">
        <v>27</v>
      </c>
    </row>
    <row r="28" spans="2:8" x14ac:dyDescent="0.2">
      <c r="B28" s="152" t="s">
        <v>54</v>
      </c>
      <c r="C28" s="148" t="s">
        <v>50</v>
      </c>
      <c r="D28" s="148">
        <v>22</v>
      </c>
      <c r="E28" s="148">
        <v>25</v>
      </c>
      <c r="F28" s="148">
        <v>27</v>
      </c>
      <c r="G28" s="148">
        <v>29</v>
      </c>
      <c r="H28" s="148">
        <v>32</v>
      </c>
    </row>
    <row r="29" spans="2:8" x14ac:dyDescent="0.2">
      <c r="B29" s="152" t="s">
        <v>55</v>
      </c>
      <c r="C29" s="148" t="s">
        <v>50</v>
      </c>
      <c r="D29" s="148">
        <v>27</v>
      </c>
      <c r="E29" s="148">
        <v>29</v>
      </c>
      <c r="F29" s="148">
        <v>32</v>
      </c>
      <c r="G29" s="148">
        <v>35</v>
      </c>
      <c r="H29" s="148">
        <v>37</v>
      </c>
    </row>
    <row r="30" spans="2:8" x14ac:dyDescent="0.2">
      <c r="B30" s="150"/>
      <c r="C30" s="150"/>
      <c r="D30" s="150"/>
      <c r="E30" s="150"/>
      <c r="F30" s="150"/>
      <c r="G30" s="150"/>
      <c r="H30" s="150"/>
    </row>
    <row r="31" spans="2:8" x14ac:dyDescent="0.2">
      <c r="B31" s="143"/>
      <c r="C31" s="144">
        <v>1</v>
      </c>
      <c r="D31" s="144">
        <v>2</v>
      </c>
      <c r="E31" s="144">
        <v>3</v>
      </c>
      <c r="F31" s="144">
        <v>4</v>
      </c>
      <c r="G31" s="144">
        <v>5</v>
      </c>
      <c r="H31" s="144">
        <v>6</v>
      </c>
    </row>
    <row r="32" spans="2:8" x14ac:dyDescent="0.2">
      <c r="B32" s="144" t="s">
        <v>162</v>
      </c>
      <c r="C32" s="145" t="s">
        <v>184</v>
      </c>
      <c r="D32" s="153" t="s">
        <v>157</v>
      </c>
      <c r="E32" s="153" t="s">
        <v>158</v>
      </c>
      <c r="F32" s="153" t="s">
        <v>161</v>
      </c>
      <c r="G32" s="153" t="s">
        <v>159</v>
      </c>
      <c r="H32" s="153" t="s">
        <v>160</v>
      </c>
    </row>
    <row r="33" spans="2:8" x14ac:dyDescent="0.2">
      <c r="B33" s="152" t="s">
        <v>49</v>
      </c>
      <c r="C33" s="148" t="s">
        <v>50</v>
      </c>
      <c r="D33" s="148" t="s">
        <v>50</v>
      </c>
      <c r="E33" s="148">
        <v>5</v>
      </c>
      <c r="F33" s="148">
        <v>7</v>
      </c>
      <c r="G33" s="148">
        <v>9</v>
      </c>
      <c r="H33" s="148">
        <v>12</v>
      </c>
    </row>
    <row r="34" spans="2:8" x14ac:dyDescent="0.2">
      <c r="B34" s="152" t="s">
        <v>179</v>
      </c>
      <c r="C34" s="148" t="s">
        <v>50</v>
      </c>
      <c r="D34" s="148" t="s">
        <v>50</v>
      </c>
      <c r="E34" s="148">
        <v>9</v>
      </c>
      <c r="F34" s="148">
        <v>12</v>
      </c>
      <c r="G34" s="148">
        <v>15</v>
      </c>
      <c r="H34" s="148">
        <v>17</v>
      </c>
    </row>
    <row r="35" spans="2:8" x14ac:dyDescent="0.2">
      <c r="B35" s="152" t="s">
        <v>52</v>
      </c>
      <c r="C35" s="148" t="s">
        <v>50</v>
      </c>
      <c r="D35" s="148">
        <v>7</v>
      </c>
      <c r="E35" s="148">
        <v>12</v>
      </c>
      <c r="F35" s="148">
        <v>17</v>
      </c>
      <c r="G35" s="149">
        <v>19</v>
      </c>
      <c r="H35" s="148">
        <v>22</v>
      </c>
    </row>
    <row r="36" spans="2:8" x14ac:dyDescent="0.2">
      <c r="B36" s="152" t="s">
        <v>53</v>
      </c>
      <c r="C36" s="148" t="s">
        <v>50</v>
      </c>
      <c r="D36" s="148">
        <v>12</v>
      </c>
      <c r="E36" s="148">
        <v>17</v>
      </c>
      <c r="F36" s="148">
        <v>22</v>
      </c>
      <c r="G36" s="148">
        <v>25</v>
      </c>
      <c r="H36" s="148">
        <v>27</v>
      </c>
    </row>
    <row r="37" spans="2:8" x14ac:dyDescent="0.2">
      <c r="B37" s="152" t="s">
        <v>180</v>
      </c>
      <c r="C37" s="148" t="s">
        <v>50</v>
      </c>
      <c r="D37" s="148">
        <v>17</v>
      </c>
      <c r="E37" s="148">
        <v>22</v>
      </c>
      <c r="F37" s="148">
        <v>27</v>
      </c>
      <c r="G37" s="148">
        <v>29</v>
      </c>
      <c r="H37" s="148">
        <v>32</v>
      </c>
    </row>
    <row r="38" spans="2:8" x14ac:dyDescent="0.2">
      <c r="B38" s="152" t="s">
        <v>55</v>
      </c>
      <c r="C38" s="148" t="s">
        <v>50</v>
      </c>
      <c r="D38" s="148">
        <v>22</v>
      </c>
      <c r="E38" s="148">
        <v>27</v>
      </c>
      <c r="F38" s="148">
        <v>32</v>
      </c>
      <c r="G38" s="148">
        <v>35</v>
      </c>
      <c r="H38" s="148">
        <v>37</v>
      </c>
    </row>
    <row r="39" spans="2:8" x14ac:dyDescent="0.2">
      <c r="B39" s="154"/>
      <c r="C39" s="154"/>
      <c r="D39" s="154"/>
      <c r="E39" s="154"/>
      <c r="F39" s="154"/>
      <c r="G39" s="154"/>
      <c r="H39" s="154"/>
    </row>
    <row r="40" spans="2:8" x14ac:dyDescent="0.2">
      <c r="B40" s="154"/>
      <c r="C40" s="144">
        <v>1</v>
      </c>
      <c r="D40" s="144">
        <v>2</v>
      </c>
      <c r="E40" s="144">
        <v>3</v>
      </c>
      <c r="F40" s="144">
        <v>4</v>
      </c>
      <c r="G40" s="144">
        <v>5</v>
      </c>
      <c r="H40" s="144">
        <v>6</v>
      </c>
    </row>
    <row r="41" spans="2:8" x14ac:dyDescent="0.2">
      <c r="B41" s="144" t="s">
        <v>163</v>
      </c>
      <c r="C41" s="145" t="s">
        <v>184</v>
      </c>
      <c r="D41" s="153" t="s">
        <v>45</v>
      </c>
      <c r="E41" s="153" t="s">
        <v>46</v>
      </c>
      <c r="F41" s="153" t="s">
        <v>36</v>
      </c>
      <c r="G41" s="153" t="s">
        <v>47</v>
      </c>
      <c r="H41" s="153" t="s">
        <v>48</v>
      </c>
    </row>
    <row r="42" spans="2:8" x14ac:dyDescent="0.2">
      <c r="B42" s="152" t="s">
        <v>49</v>
      </c>
      <c r="C42" s="148" t="s">
        <v>50</v>
      </c>
      <c r="D42" s="148" t="s">
        <v>50</v>
      </c>
      <c r="E42" s="148">
        <v>5</v>
      </c>
      <c r="F42" s="148">
        <v>7</v>
      </c>
      <c r="G42" s="148">
        <v>9</v>
      </c>
      <c r="H42" s="148">
        <v>12</v>
      </c>
    </row>
    <row r="43" spans="2:8" x14ac:dyDescent="0.2">
      <c r="B43" s="152" t="s">
        <v>179</v>
      </c>
      <c r="C43" s="148" t="s">
        <v>50</v>
      </c>
      <c r="D43" s="148" t="s">
        <v>50</v>
      </c>
      <c r="E43" s="148">
        <v>9</v>
      </c>
      <c r="F43" s="148">
        <v>12</v>
      </c>
      <c r="G43" s="148">
        <v>15</v>
      </c>
      <c r="H43" s="148">
        <v>17</v>
      </c>
    </row>
    <row r="44" spans="2:8" x14ac:dyDescent="0.2">
      <c r="B44" s="152" t="s">
        <v>52</v>
      </c>
      <c r="C44" s="148" t="s">
        <v>50</v>
      </c>
      <c r="D44" s="148">
        <v>7</v>
      </c>
      <c r="E44" s="148">
        <v>12</v>
      </c>
      <c r="F44" s="148">
        <v>17</v>
      </c>
      <c r="G44" s="149">
        <v>19</v>
      </c>
      <c r="H44" s="148">
        <v>22</v>
      </c>
    </row>
    <row r="45" spans="2:8" x14ac:dyDescent="0.2">
      <c r="B45" s="152" t="s">
        <v>53</v>
      </c>
      <c r="C45" s="148" t="s">
        <v>50</v>
      </c>
      <c r="D45" s="148">
        <v>12</v>
      </c>
      <c r="E45" s="148">
        <v>17</v>
      </c>
      <c r="F45" s="148">
        <v>22</v>
      </c>
      <c r="G45" s="148">
        <v>25</v>
      </c>
      <c r="H45" s="148">
        <v>27</v>
      </c>
    </row>
    <row r="46" spans="2:8" x14ac:dyDescent="0.2">
      <c r="B46" s="152" t="s">
        <v>180</v>
      </c>
      <c r="C46" s="148" t="s">
        <v>50</v>
      </c>
      <c r="D46" s="148">
        <v>17</v>
      </c>
      <c r="E46" s="148">
        <v>22</v>
      </c>
      <c r="F46" s="148">
        <v>27</v>
      </c>
      <c r="G46" s="148">
        <v>29</v>
      </c>
      <c r="H46" s="148">
        <v>32</v>
      </c>
    </row>
    <row r="47" spans="2:8" x14ac:dyDescent="0.2">
      <c r="B47" s="152" t="s">
        <v>55</v>
      </c>
      <c r="C47" s="148" t="s">
        <v>50</v>
      </c>
      <c r="D47" s="148">
        <v>22</v>
      </c>
      <c r="E47" s="148">
        <v>27</v>
      </c>
      <c r="F47" s="148">
        <v>32</v>
      </c>
      <c r="G47" s="148">
        <v>35</v>
      </c>
      <c r="H47" s="148">
        <v>37</v>
      </c>
    </row>
    <row r="49" spans="2:8" ht="21" x14ac:dyDescent="0.35">
      <c r="B49" s="225" t="s">
        <v>274</v>
      </c>
      <c r="C49" s="226"/>
      <c r="D49" s="226"/>
      <c r="E49" s="226"/>
      <c r="F49" s="226"/>
      <c r="G49" s="226"/>
      <c r="H49" s="226"/>
    </row>
    <row r="51" spans="2:8" x14ac:dyDescent="0.2">
      <c r="B51" s="144"/>
      <c r="C51" s="144">
        <v>1</v>
      </c>
      <c r="D51" s="144">
        <v>2</v>
      </c>
      <c r="E51" s="144">
        <v>3</v>
      </c>
      <c r="F51" s="144">
        <v>4</v>
      </c>
      <c r="G51" s="144">
        <v>5</v>
      </c>
      <c r="H51" s="144">
        <v>6</v>
      </c>
    </row>
    <row r="52" spans="2:8" x14ac:dyDescent="0.2">
      <c r="B52" s="144" t="s">
        <v>26</v>
      </c>
      <c r="C52" s="145" t="s">
        <v>182</v>
      </c>
      <c r="D52" s="155" t="s">
        <v>27</v>
      </c>
      <c r="E52" s="155" t="s">
        <v>28</v>
      </c>
      <c r="F52" s="155" t="s">
        <v>29</v>
      </c>
      <c r="G52" s="151" t="s">
        <v>30</v>
      </c>
      <c r="H52" s="155" t="s">
        <v>31</v>
      </c>
    </row>
    <row r="53" spans="2:8" ht="22.5" x14ac:dyDescent="0.2">
      <c r="B53" s="144" t="s">
        <v>32</v>
      </c>
      <c r="C53" s="151" t="s">
        <v>183</v>
      </c>
      <c r="D53" s="155" t="s">
        <v>33</v>
      </c>
      <c r="E53" s="155" t="s">
        <v>34</v>
      </c>
      <c r="F53" s="155" t="s">
        <v>35</v>
      </c>
      <c r="G53" s="156" t="s">
        <v>36</v>
      </c>
      <c r="H53" s="155" t="s">
        <v>37</v>
      </c>
    </row>
    <row r="54" spans="2:8" ht="22.5" x14ac:dyDescent="0.2">
      <c r="B54" s="144" t="s">
        <v>44</v>
      </c>
      <c r="C54" s="145" t="s">
        <v>184</v>
      </c>
      <c r="D54" s="155" t="s">
        <v>45</v>
      </c>
      <c r="E54" s="155" t="s">
        <v>46</v>
      </c>
      <c r="F54" s="155" t="s">
        <v>36</v>
      </c>
      <c r="G54" s="155" t="s">
        <v>47</v>
      </c>
      <c r="H54" s="155" t="s">
        <v>48</v>
      </c>
    </row>
    <row r="55" spans="2:8" x14ac:dyDescent="0.2">
      <c r="B55" s="144" t="s">
        <v>162</v>
      </c>
      <c r="C55" s="157" t="s">
        <v>184</v>
      </c>
      <c r="D55" s="158" t="s">
        <v>157</v>
      </c>
      <c r="E55" s="158" t="s">
        <v>158</v>
      </c>
      <c r="F55" s="158" t="s">
        <v>161</v>
      </c>
      <c r="G55" s="158" t="s">
        <v>159</v>
      </c>
      <c r="H55" s="158" t="s">
        <v>160</v>
      </c>
    </row>
    <row r="56" spans="2:8" x14ac:dyDescent="0.2">
      <c r="B56" s="144" t="s">
        <v>185</v>
      </c>
      <c r="C56" s="157" t="s">
        <v>184</v>
      </c>
      <c r="D56" s="158" t="s">
        <v>45</v>
      </c>
      <c r="E56" s="158" t="s">
        <v>46</v>
      </c>
      <c r="F56" s="158" t="s">
        <v>36</v>
      </c>
      <c r="G56" s="158" t="s">
        <v>47</v>
      </c>
      <c r="H56" s="158" t="s">
        <v>48</v>
      </c>
    </row>
    <row r="58" spans="2:8" ht="21" x14ac:dyDescent="0.35">
      <c r="B58" s="223" t="s">
        <v>304</v>
      </c>
      <c r="C58" s="223"/>
      <c r="D58" s="223"/>
      <c r="E58" s="223"/>
      <c r="F58" s="223" t="s">
        <v>305</v>
      </c>
      <c r="G58" s="223"/>
      <c r="H58" s="223"/>
    </row>
    <row r="59" spans="2:8" x14ac:dyDescent="0.2">
      <c r="B59" s="227" t="s">
        <v>196</v>
      </c>
      <c r="C59" s="227"/>
      <c r="D59" s="227"/>
      <c r="E59" s="227"/>
      <c r="F59" s="228">
        <v>1</v>
      </c>
      <c r="G59" s="228"/>
      <c r="H59" s="228"/>
    </row>
    <row r="60" spans="2:8" x14ac:dyDescent="0.2">
      <c r="B60" s="227" t="s">
        <v>195</v>
      </c>
      <c r="C60" s="227"/>
      <c r="D60" s="227"/>
      <c r="E60" s="227"/>
      <c r="F60" s="228">
        <v>0.9</v>
      </c>
      <c r="G60" s="228"/>
      <c r="H60" s="228"/>
    </row>
    <row r="61" spans="2:8" x14ac:dyDescent="0.2">
      <c r="B61" s="227" t="s">
        <v>199</v>
      </c>
      <c r="C61" s="227"/>
      <c r="D61" s="227"/>
      <c r="E61" s="227"/>
      <c r="F61" s="228">
        <v>0.8</v>
      </c>
      <c r="G61" s="228"/>
      <c r="H61" s="228"/>
    </row>
    <row r="62" spans="2:8" x14ac:dyDescent="0.2">
      <c r="B62" s="227" t="s">
        <v>303</v>
      </c>
      <c r="C62" s="227"/>
      <c r="D62" s="227"/>
      <c r="E62" s="227"/>
      <c r="F62" s="228">
        <v>0.65</v>
      </c>
      <c r="G62" s="228"/>
      <c r="H62" s="228"/>
    </row>
  </sheetData>
  <mergeCells count="12">
    <mergeCell ref="B61:E61"/>
    <mergeCell ref="B62:E62"/>
    <mergeCell ref="F59:H59"/>
    <mergeCell ref="F60:H60"/>
    <mergeCell ref="F61:H61"/>
    <mergeCell ref="F62:H62"/>
    <mergeCell ref="B60:E60"/>
    <mergeCell ref="B2:H2"/>
    <mergeCell ref="B49:H49"/>
    <mergeCell ref="B58:E58"/>
    <mergeCell ref="F58:H58"/>
    <mergeCell ref="B59:E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defaultColWidth="14.42578125" defaultRowHeight="15" customHeight="1" x14ac:dyDescent="0.2"/>
  <cols>
    <col min="1" max="1" width="8.5703125" customWidth="1"/>
    <col min="2" max="2" width="38" customWidth="1"/>
    <col min="3" max="3" width="25.5703125" customWidth="1"/>
    <col min="4" max="4" width="14.42578125" customWidth="1"/>
    <col min="5" max="5" width="35.28515625" customWidth="1"/>
    <col min="6" max="6" width="14.42578125" customWidth="1"/>
  </cols>
  <sheetData>
    <row r="1" spans="1:6" ht="15.75" customHeight="1" x14ac:dyDescent="0.2">
      <c r="A1" s="2" t="s">
        <v>0</v>
      </c>
      <c r="B1" s="1" t="s">
        <v>1</v>
      </c>
      <c r="C1" s="1" t="s">
        <v>2</v>
      </c>
      <c r="D1" s="2" t="s">
        <v>56</v>
      </c>
    </row>
    <row r="2" spans="1:6" ht="15.75" customHeight="1" x14ac:dyDescent="0.2">
      <c r="A2" s="2" t="s">
        <v>20</v>
      </c>
      <c r="B2" s="1" t="s">
        <v>57</v>
      </c>
      <c r="C2" s="1"/>
      <c r="D2" s="2">
        <v>1</v>
      </c>
      <c r="E2" s="2" t="s">
        <v>58</v>
      </c>
    </row>
    <row r="3" spans="1:6" ht="15.75" customHeight="1" x14ac:dyDescent="0.2">
      <c r="A3" s="2" t="s">
        <v>20</v>
      </c>
      <c r="B3" s="1" t="s">
        <v>59</v>
      </c>
      <c r="C3" s="1"/>
      <c r="D3" s="2"/>
      <c r="E3" s="2" t="s">
        <v>60</v>
      </c>
    </row>
    <row r="4" spans="1:6" ht="15.75" customHeight="1" x14ac:dyDescent="0.2">
      <c r="A4" s="2" t="s">
        <v>21</v>
      </c>
      <c r="B4" s="1" t="s">
        <v>61</v>
      </c>
      <c r="C4" s="1" t="s">
        <v>62</v>
      </c>
      <c r="D4" s="2">
        <v>1</v>
      </c>
    </row>
    <row r="5" spans="1:6" ht="15.75" customHeight="1" x14ac:dyDescent="0.2">
      <c r="B5" s="1"/>
      <c r="C5" s="1" t="s">
        <v>63</v>
      </c>
      <c r="D5" s="2">
        <v>2</v>
      </c>
    </row>
    <row r="6" spans="1:6" ht="15.75" customHeight="1" x14ac:dyDescent="0.2">
      <c r="A6" s="2" t="s">
        <v>21</v>
      </c>
      <c r="B6" s="1" t="s">
        <v>64</v>
      </c>
      <c r="C6" s="1" t="s">
        <v>65</v>
      </c>
      <c r="D6" s="2">
        <v>2</v>
      </c>
      <c r="F6" s="2" t="s">
        <v>66</v>
      </c>
    </row>
    <row r="7" spans="1:6" ht="15.75" customHeight="1" x14ac:dyDescent="0.2">
      <c r="B7" s="1"/>
      <c r="C7" s="1" t="s">
        <v>67</v>
      </c>
      <c r="D7" s="3">
        <v>43838</v>
      </c>
      <c r="E7" s="2" t="s">
        <v>68</v>
      </c>
    </row>
    <row r="8" spans="1:6" ht="15.75" customHeight="1" x14ac:dyDescent="0.2">
      <c r="A8" s="2" t="s">
        <v>21</v>
      </c>
      <c r="B8" s="1" t="s">
        <v>69</v>
      </c>
      <c r="C8" s="1"/>
      <c r="D8" s="2">
        <v>1</v>
      </c>
    </row>
    <row r="9" spans="1:6" ht="15.75" customHeight="1" x14ac:dyDescent="0.2">
      <c r="A9" s="2" t="s">
        <v>21</v>
      </c>
      <c r="B9" s="1" t="s">
        <v>70</v>
      </c>
      <c r="C9" s="1" t="s">
        <v>71</v>
      </c>
      <c r="D9" s="2">
        <v>1</v>
      </c>
    </row>
    <row r="10" spans="1:6" ht="15.75" customHeight="1" x14ac:dyDescent="0.2">
      <c r="B10" s="1"/>
      <c r="C10" s="1" t="s">
        <v>72</v>
      </c>
      <c r="D10" s="2">
        <v>1</v>
      </c>
    </row>
    <row r="11" spans="1:6" ht="15.75" customHeight="1" x14ac:dyDescent="0.2">
      <c r="A11" s="2" t="s">
        <v>21</v>
      </c>
      <c r="B11" s="1" t="s">
        <v>73</v>
      </c>
      <c r="C11" s="1" t="s">
        <v>74</v>
      </c>
      <c r="D11" s="2">
        <v>2</v>
      </c>
    </row>
    <row r="12" spans="1:6" ht="15.75" customHeight="1" x14ac:dyDescent="0.2">
      <c r="B12" s="1"/>
      <c r="C12" s="1" t="s">
        <v>10</v>
      </c>
      <c r="D12" s="2">
        <v>3</v>
      </c>
    </row>
    <row r="13" spans="1:6" ht="15.75" customHeight="1" x14ac:dyDescent="0.2">
      <c r="B13" s="1"/>
      <c r="C13" s="1" t="s">
        <v>75</v>
      </c>
      <c r="D13" s="3">
        <v>43832</v>
      </c>
      <c r="E13" s="2" t="s">
        <v>76</v>
      </c>
    </row>
    <row r="14" spans="1:6" ht="15.75" customHeight="1" x14ac:dyDescent="0.2">
      <c r="A14" s="2" t="s">
        <v>21</v>
      </c>
      <c r="B14" s="1" t="s">
        <v>77</v>
      </c>
      <c r="C14" s="1" t="s">
        <v>65</v>
      </c>
      <c r="D14" s="2">
        <v>2</v>
      </c>
    </row>
    <row r="15" spans="1:6" ht="15.75" customHeight="1" x14ac:dyDescent="0.2">
      <c r="B15" s="1"/>
      <c r="C15" s="1" t="s">
        <v>67</v>
      </c>
      <c r="D15" s="3">
        <v>43838</v>
      </c>
      <c r="E15" s="2" t="s">
        <v>78</v>
      </c>
    </row>
    <row r="16" spans="1:6" ht="15.75" customHeight="1" x14ac:dyDescent="0.2">
      <c r="A16" s="2" t="s">
        <v>21</v>
      </c>
      <c r="B16" s="1" t="s">
        <v>79</v>
      </c>
      <c r="C16" s="1" t="s">
        <v>80</v>
      </c>
      <c r="D16" s="2">
        <v>1</v>
      </c>
    </row>
    <row r="17" spans="1:26" ht="15.75" customHeight="1" x14ac:dyDescent="0.2">
      <c r="B17" s="1"/>
      <c r="C17" s="1" t="s">
        <v>81</v>
      </c>
      <c r="D17" s="2">
        <v>1</v>
      </c>
    </row>
    <row r="18" spans="1:26" ht="15.75" customHeight="1" x14ac:dyDescent="0.2">
      <c r="A18" s="2" t="s">
        <v>21</v>
      </c>
      <c r="B18" s="1" t="s">
        <v>82</v>
      </c>
      <c r="C18" s="1"/>
      <c r="D18" s="3">
        <v>43832</v>
      </c>
    </row>
    <row r="19" spans="1:26" ht="15.75" customHeight="1" x14ac:dyDescent="0.2">
      <c r="A19" s="2" t="s">
        <v>22</v>
      </c>
      <c r="B19" s="1" t="s">
        <v>83</v>
      </c>
      <c r="C19" s="1" t="s">
        <v>84</v>
      </c>
      <c r="D19" s="3">
        <v>43895</v>
      </c>
      <c r="E19" s="2" t="s">
        <v>85</v>
      </c>
    </row>
    <row r="20" spans="1:26" ht="15.75" customHeight="1" x14ac:dyDescent="0.2">
      <c r="B20" s="1"/>
      <c r="C20" s="1" t="s">
        <v>86</v>
      </c>
      <c r="D20" s="2">
        <f>1</f>
        <v>1</v>
      </c>
    </row>
    <row r="21" spans="1:26" ht="15.75" customHeight="1" x14ac:dyDescent="0.2">
      <c r="A21" s="2" t="s">
        <v>22</v>
      </c>
      <c r="B21" s="1" t="s">
        <v>87</v>
      </c>
      <c r="C21" s="1" t="s">
        <v>88</v>
      </c>
      <c r="D21" s="3">
        <v>43832</v>
      </c>
      <c r="E21" s="2" t="s">
        <v>89</v>
      </c>
    </row>
    <row r="22" spans="1:26" ht="15.75" customHeight="1" x14ac:dyDescent="0.2">
      <c r="B22" s="1"/>
      <c r="C22" s="1" t="s">
        <v>90</v>
      </c>
      <c r="D22" s="3">
        <v>43832</v>
      </c>
      <c r="E22" s="2" t="s">
        <v>91</v>
      </c>
    </row>
    <row r="23" spans="1:26" ht="15.75" customHeight="1" x14ac:dyDescent="0.2">
      <c r="A23" s="2" t="s">
        <v>92</v>
      </c>
      <c r="B23" s="1" t="s">
        <v>93</v>
      </c>
      <c r="C23" s="1"/>
      <c r="D23" s="2">
        <v>1</v>
      </c>
      <c r="E23" s="2" t="s">
        <v>94</v>
      </c>
    </row>
    <row r="24" spans="1:26" ht="15.75" customHeight="1" x14ac:dyDescent="0.2">
      <c r="A24" s="2" t="s">
        <v>92</v>
      </c>
      <c r="B24" s="1" t="s">
        <v>95</v>
      </c>
      <c r="C24" s="1"/>
      <c r="D24" s="2">
        <v>2</v>
      </c>
      <c r="E24" s="2" t="s">
        <v>96</v>
      </c>
    </row>
    <row r="25" spans="1:26" ht="15.75" customHeight="1" x14ac:dyDescent="0.2">
      <c r="A25" s="2" t="s">
        <v>92</v>
      </c>
      <c r="B25" s="1" t="s">
        <v>97</v>
      </c>
      <c r="C25" s="1"/>
      <c r="D25" s="3">
        <v>43929</v>
      </c>
      <c r="E25" s="2" t="s">
        <v>98</v>
      </c>
    </row>
    <row r="26" spans="1:26" ht="15.75" customHeight="1" x14ac:dyDescent="0.2">
      <c r="A26" s="2" t="s">
        <v>92</v>
      </c>
      <c r="B26" s="1" t="s">
        <v>99</v>
      </c>
      <c r="C26" s="1"/>
      <c r="D26" s="3">
        <v>43838</v>
      </c>
      <c r="E26" s="2" t="s">
        <v>100</v>
      </c>
    </row>
    <row r="27" spans="1:26" ht="15.75" customHeight="1" x14ac:dyDescent="0.2">
      <c r="A27" s="2" t="s">
        <v>92</v>
      </c>
      <c r="B27" s="4" t="s">
        <v>19</v>
      </c>
      <c r="C27" s="4"/>
      <c r="D27" s="5">
        <v>1</v>
      </c>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2" t="s">
        <v>24</v>
      </c>
      <c r="B28" s="1" t="s">
        <v>101</v>
      </c>
      <c r="C28" s="1" t="s">
        <v>17</v>
      </c>
      <c r="D28" s="2">
        <v>5</v>
      </c>
    </row>
    <row r="29" spans="1:26" ht="15.75" customHeight="1" x14ac:dyDescent="0.2">
      <c r="B29" s="1"/>
      <c r="C29" s="1" t="s">
        <v>102</v>
      </c>
      <c r="D29" s="2">
        <v>5</v>
      </c>
    </row>
    <row r="30" spans="1:26" ht="15.75" customHeight="1" x14ac:dyDescent="0.2">
      <c r="B30" s="1"/>
      <c r="C30" s="1" t="s">
        <v>103</v>
      </c>
      <c r="D30" s="2">
        <v>5</v>
      </c>
    </row>
    <row r="31" spans="1:26" ht="15.75" customHeight="1" x14ac:dyDescent="0.2">
      <c r="A31" s="2" t="s">
        <v>24</v>
      </c>
      <c r="B31" s="1" t="s">
        <v>18</v>
      </c>
      <c r="C31" s="1"/>
      <c r="D31" s="3">
        <v>43832</v>
      </c>
      <c r="E31" s="2" t="s">
        <v>104</v>
      </c>
    </row>
    <row r="32" spans="1:26" ht="15.75" customHeight="1" x14ac:dyDescent="0.2">
      <c r="A32" s="2" t="s">
        <v>105</v>
      </c>
      <c r="B32" s="1" t="s">
        <v>106</v>
      </c>
      <c r="C32" s="1"/>
      <c r="D32" s="3">
        <v>43834</v>
      </c>
      <c r="E32" s="2" t="s">
        <v>107</v>
      </c>
    </row>
    <row r="33" spans="1:5" ht="15.75" customHeight="1" x14ac:dyDescent="0.2">
      <c r="A33" s="2" t="s">
        <v>105</v>
      </c>
      <c r="B33" s="1" t="s">
        <v>108</v>
      </c>
      <c r="C33" s="1"/>
      <c r="D33" s="2">
        <v>1</v>
      </c>
      <c r="E33" s="2" t="s">
        <v>109</v>
      </c>
    </row>
    <row r="34" spans="1:5" ht="15.75" customHeight="1" x14ac:dyDescent="0.2">
      <c r="A34" s="2" t="s">
        <v>105</v>
      </c>
      <c r="B34" s="1" t="s">
        <v>12</v>
      </c>
      <c r="C34" s="1"/>
      <c r="D34" s="2">
        <v>1</v>
      </c>
      <c r="E34" s="2" t="s">
        <v>110</v>
      </c>
    </row>
    <row r="35" spans="1:5" ht="15.75" customHeight="1" x14ac:dyDescent="0.2">
      <c r="A35" s="2" t="s">
        <v>23</v>
      </c>
      <c r="B35" s="1" t="s">
        <v>13</v>
      </c>
      <c r="C35" s="1"/>
      <c r="D35" s="3">
        <v>43867</v>
      </c>
      <c r="E35" s="2" t="s">
        <v>111</v>
      </c>
    </row>
    <row r="36" spans="1:5" ht="15.75" customHeight="1" x14ac:dyDescent="0.2">
      <c r="A36" s="2" t="s">
        <v>23</v>
      </c>
      <c r="B36" s="1" t="s">
        <v>112</v>
      </c>
      <c r="C36" s="1"/>
      <c r="D36" s="3">
        <v>43835</v>
      </c>
      <c r="E36" s="2" t="s">
        <v>113</v>
      </c>
    </row>
    <row r="37" spans="1:5" ht="15.75" customHeight="1" x14ac:dyDescent="0.2">
      <c r="A37" s="2" t="s">
        <v>23</v>
      </c>
      <c r="B37" s="1" t="s">
        <v>114</v>
      </c>
      <c r="C37" s="1" t="s">
        <v>14</v>
      </c>
      <c r="D37" s="3">
        <v>43865</v>
      </c>
      <c r="E37" s="2" t="s">
        <v>115</v>
      </c>
    </row>
    <row r="38" spans="1:5" ht="15.75" customHeight="1" x14ac:dyDescent="0.2">
      <c r="B38" s="1"/>
      <c r="C38" s="1" t="s">
        <v>15</v>
      </c>
      <c r="D38" s="3">
        <v>43927</v>
      </c>
      <c r="E38" s="2" t="s">
        <v>115</v>
      </c>
    </row>
    <row r="39" spans="1:5" ht="15.75" customHeight="1" x14ac:dyDescent="0.2">
      <c r="A39" s="2" t="s">
        <v>23</v>
      </c>
      <c r="B39" s="1" t="s">
        <v>116</v>
      </c>
      <c r="C39" s="1"/>
      <c r="D39" s="2">
        <v>3</v>
      </c>
      <c r="E39" s="2" t="s">
        <v>117</v>
      </c>
    </row>
    <row r="40" spans="1:5" ht="15.75" customHeight="1" x14ac:dyDescent="0.2">
      <c r="A40" s="2" t="s">
        <v>23</v>
      </c>
      <c r="B40" s="1" t="s">
        <v>118</v>
      </c>
      <c r="C40" s="1"/>
      <c r="D40" s="2">
        <v>1</v>
      </c>
      <c r="E40" s="2" t="s">
        <v>119</v>
      </c>
    </row>
    <row r="41" spans="1:5" ht="15.75" customHeight="1" x14ac:dyDescent="0.2">
      <c r="A41" s="2" t="s">
        <v>23</v>
      </c>
      <c r="B41" s="1" t="s">
        <v>120</v>
      </c>
      <c r="C41" s="1"/>
      <c r="D41" s="2">
        <v>3</v>
      </c>
    </row>
    <row r="42" spans="1:5" ht="15.75" customHeight="1" x14ac:dyDescent="0.2">
      <c r="A42" s="2" t="s">
        <v>25</v>
      </c>
      <c r="B42" s="1" t="s">
        <v>121</v>
      </c>
      <c r="C42" s="1"/>
      <c r="D42" s="3">
        <v>43834</v>
      </c>
    </row>
    <row r="43" spans="1:5" ht="15.75" customHeight="1" x14ac:dyDescent="0.2">
      <c r="B43" s="1"/>
      <c r="C43" s="1"/>
    </row>
    <row r="44" spans="1:5" ht="15.75" customHeight="1" x14ac:dyDescent="0.2">
      <c r="B44" s="1"/>
      <c r="C44" s="1"/>
    </row>
    <row r="45" spans="1:5" ht="15.75" customHeight="1" x14ac:dyDescent="0.2">
      <c r="B45" s="1"/>
      <c r="C45" s="1"/>
    </row>
    <row r="46" spans="1:5" ht="15.75" customHeight="1" x14ac:dyDescent="0.2">
      <c r="B46" s="1"/>
      <c r="C46" s="1"/>
    </row>
    <row r="47" spans="1:5" ht="15.75" customHeight="1" x14ac:dyDescent="0.2">
      <c r="B47" s="1"/>
      <c r="C47" s="1"/>
    </row>
    <row r="48" spans="1:5" ht="15.75" customHeight="1" x14ac:dyDescent="0.2">
      <c r="B48" s="1"/>
      <c r="C48" s="1"/>
    </row>
    <row r="49" spans="2:3" ht="15.75" customHeight="1" x14ac:dyDescent="0.2">
      <c r="B49" s="1"/>
      <c r="C49" s="1"/>
    </row>
    <row r="50" spans="2:3" ht="15.75" customHeight="1" x14ac:dyDescent="0.2">
      <c r="B50" s="1"/>
      <c r="C50" s="1"/>
    </row>
    <row r="51" spans="2:3" ht="15.75" customHeight="1" x14ac:dyDescent="0.2">
      <c r="B51" s="1"/>
      <c r="C51" s="1"/>
    </row>
    <row r="52" spans="2:3" ht="15.75" customHeight="1" x14ac:dyDescent="0.2">
      <c r="B52" s="1"/>
      <c r="C52" s="1"/>
    </row>
    <row r="53" spans="2:3" ht="15.75" customHeight="1" x14ac:dyDescent="0.2">
      <c r="B53" s="1"/>
      <c r="C53" s="1"/>
    </row>
    <row r="54" spans="2:3" ht="15.75" customHeight="1" x14ac:dyDescent="0.2">
      <c r="B54" s="1"/>
      <c r="C54" s="1"/>
    </row>
    <row r="55" spans="2:3" ht="15.75" customHeight="1" x14ac:dyDescent="0.2">
      <c r="B55" s="1"/>
      <c r="C55" s="1"/>
    </row>
    <row r="56" spans="2:3" ht="15.75" customHeight="1" x14ac:dyDescent="0.2">
      <c r="B56" s="1"/>
      <c r="C56" s="1"/>
    </row>
    <row r="57" spans="2:3" ht="15.75" customHeight="1" x14ac:dyDescent="0.2">
      <c r="B57" s="1"/>
      <c r="C57" s="1"/>
    </row>
    <row r="58" spans="2:3" ht="15.75" customHeight="1" x14ac:dyDescent="0.2">
      <c r="B58" s="1"/>
      <c r="C58" s="1"/>
    </row>
    <row r="59" spans="2:3" ht="15.75" customHeight="1" x14ac:dyDescent="0.2">
      <c r="B59" s="1"/>
      <c r="C59" s="1"/>
    </row>
    <row r="60" spans="2:3" ht="15.75" customHeight="1" x14ac:dyDescent="0.2">
      <c r="B60" s="1"/>
      <c r="C60" s="1"/>
    </row>
    <row r="61" spans="2:3" ht="15.75" customHeight="1" x14ac:dyDescent="0.2">
      <c r="B61" s="1"/>
      <c r="C61" s="1"/>
    </row>
    <row r="62" spans="2:3" ht="15.75" customHeight="1" x14ac:dyDescent="0.2">
      <c r="B62" s="1"/>
      <c r="C62" s="1"/>
    </row>
    <row r="63" spans="2:3" ht="15.75" customHeight="1" x14ac:dyDescent="0.2">
      <c r="B63" s="1"/>
      <c r="C63" s="1"/>
    </row>
    <row r="64" spans="2:3" ht="15.75" customHeight="1" x14ac:dyDescent="0.2">
      <c r="B64" s="1"/>
      <c r="C64" s="1"/>
    </row>
    <row r="65" spans="2:3" ht="15.75" customHeight="1" x14ac:dyDescent="0.2">
      <c r="B65" s="1"/>
      <c r="C65" s="1"/>
    </row>
    <row r="66" spans="2:3" ht="15.75" customHeight="1" x14ac:dyDescent="0.2">
      <c r="B66" s="1"/>
      <c r="C66" s="1"/>
    </row>
    <row r="67" spans="2:3" ht="15.75" customHeight="1" x14ac:dyDescent="0.2">
      <c r="B67" s="1"/>
      <c r="C67" s="1"/>
    </row>
    <row r="68" spans="2:3" ht="15.75" customHeight="1" x14ac:dyDescent="0.2">
      <c r="B68" s="1"/>
      <c r="C68" s="1"/>
    </row>
    <row r="69" spans="2:3" ht="15.75" customHeight="1" x14ac:dyDescent="0.2">
      <c r="B69" s="1"/>
      <c r="C69" s="1"/>
    </row>
    <row r="70" spans="2:3" ht="15.75" customHeight="1" x14ac:dyDescent="0.2">
      <c r="B70" s="1"/>
      <c r="C70" s="1"/>
    </row>
    <row r="71" spans="2:3" ht="15.75" customHeight="1" x14ac:dyDescent="0.2">
      <c r="B71" s="1"/>
      <c r="C71" s="1"/>
    </row>
    <row r="72" spans="2:3" ht="15.75" customHeight="1" x14ac:dyDescent="0.2">
      <c r="B72" s="1"/>
      <c r="C72" s="1"/>
    </row>
    <row r="73" spans="2:3" ht="15.75" customHeight="1" x14ac:dyDescent="0.2">
      <c r="B73" s="1"/>
      <c r="C73" s="1"/>
    </row>
    <row r="74" spans="2:3" ht="15.75" customHeight="1" x14ac:dyDescent="0.2">
      <c r="B74" s="1"/>
      <c r="C74" s="1"/>
    </row>
    <row r="75" spans="2:3" ht="15.75" customHeight="1" x14ac:dyDescent="0.2">
      <c r="B75" s="1"/>
      <c r="C75" s="1"/>
    </row>
    <row r="76" spans="2:3" ht="15.75" customHeight="1" x14ac:dyDescent="0.2">
      <c r="B76" s="1"/>
      <c r="C76" s="1"/>
    </row>
    <row r="77" spans="2:3" ht="15.75" customHeight="1" x14ac:dyDescent="0.2">
      <c r="B77" s="1"/>
      <c r="C77" s="1"/>
    </row>
    <row r="78" spans="2:3" ht="15.75" customHeight="1" x14ac:dyDescent="0.2">
      <c r="B78" s="1"/>
      <c r="C78" s="1"/>
    </row>
    <row r="79" spans="2:3" ht="15.75" customHeight="1" x14ac:dyDescent="0.2">
      <c r="B79" s="1"/>
      <c r="C79" s="1"/>
    </row>
    <row r="80" spans="2:3" ht="15.75" customHeight="1" x14ac:dyDescent="0.2">
      <c r="B80" s="1"/>
      <c r="C80" s="1"/>
    </row>
    <row r="81" spans="2:3" ht="15.75" customHeight="1" x14ac:dyDescent="0.2">
      <c r="B81" s="1"/>
      <c r="C81" s="1"/>
    </row>
    <row r="82" spans="2:3" ht="15.75" customHeight="1" x14ac:dyDescent="0.2">
      <c r="B82" s="1"/>
      <c r="C82" s="1"/>
    </row>
    <row r="83" spans="2:3" ht="15.75" customHeight="1" x14ac:dyDescent="0.2">
      <c r="B83" s="1"/>
      <c r="C83" s="1"/>
    </row>
    <row r="84" spans="2:3" ht="15.75" customHeight="1" x14ac:dyDescent="0.2">
      <c r="B84" s="1"/>
      <c r="C84" s="1"/>
    </row>
    <row r="85" spans="2:3" ht="15.75" customHeight="1" x14ac:dyDescent="0.2">
      <c r="B85" s="1"/>
      <c r="C85" s="1"/>
    </row>
    <row r="86" spans="2:3" ht="15.75" customHeight="1" x14ac:dyDescent="0.2">
      <c r="B86" s="1"/>
      <c r="C86" s="1"/>
    </row>
    <row r="87" spans="2:3" ht="15.75" customHeight="1" x14ac:dyDescent="0.2">
      <c r="B87" s="1"/>
      <c r="C87" s="1"/>
    </row>
    <row r="88" spans="2:3" ht="15.75" customHeight="1" x14ac:dyDescent="0.2">
      <c r="B88" s="1"/>
      <c r="C88" s="1"/>
    </row>
    <row r="89" spans="2:3" ht="15.75" customHeight="1" x14ac:dyDescent="0.2">
      <c r="B89" s="1"/>
      <c r="C89" s="1"/>
    </row>
    <row r="90" spans="2:3" ht="15.75" customHeight="1" x14ac:dyDescent="0.2">
      <c r="B90" s="1"/>
      <c r="C90" s="1"/>
    </row>
    <row r="91" spans="2:3" ht="15.75" customHeight="1" x14ac:dyDescent="0.2">
      <c r="B91" s="1"/>
      <c r="C91" s="1"/>
    </row>
    <row r="92" spans="2:3" ht="15.75" customHeight="1" x14ac:dyDescent="0.2">
      <c r="B92" s="1"/>
      <c r="C92" s="1"/>
    </row>
    <row r="93" spans="2:3" ht="15.75" customHeight="1" x14ac:dyDescent="0.2">
      <c r="B93" s="1"/>
      <c r="C93" s="1"/>
    </row>
    <row r="94" spans="2:3" ht="15.75" customHeight="1" x14ac:dyDescent="0.2">
      <c r="B94" s="1"/>
      <c r="C94" s="1"/>
    </row>
    <row r="95" spans="2:3" ht="15.75" customHeight="1" x14ac:dyDescent="0.2">
      <c r="B95" s="1"/>
      <c r="C95" s="1"/>
    </row>
    <row r="96" spans="2:3" ht="15.75" customHeight="1" x14ac:dyDescent="0.2">
      <c r="B96" s="1"/>
      <c r="C96" s="1"/>
    </row>
    <row r="97" spans="2:3" ht="15.75" customHeight="1" x14ac:dyDescent="0.2">
      <c r="B97" s="1"/>
      <c r="C97" s="1"/>
    </row>
    <row r="98" spans="2:3" ht="15.75" customHeight="1" x14ac:dyDescent="0.2">
      <c r="B98" s="1"/>
      <c r="C98" s="1"/>
    </row>
    <row r="99" spans="2:3" ht="15.75" customHeight="1" x14ac:dyDescent="0.2">
      <c r="B99" s="1"/>
      <c r="C99" s="1"/>
    </row>
    <row r="100" spans="2:3" ht="15.75" customHeight="1" x14ac:dyDescent="0.2">
      <c r="B100" s="1"/>
      <c r="C100" s="1"/>
    </row>
    <row r="101" spans="2:3" ht="15.75" customHeight="1" x14ac:dyDescent="0.2">
      <c r="B101" s="1"/>
      <c r="C101" s="1"/>
    </row>
    <row r="102" spans="2:3" ht="15.75" customHeight="1" x14ac:dyDescent="0.2">
      <c r="B102" s="1"/>
      <c r="C102" s="1"/>
    </row>
    <row r="103" spans="2:3" ht="15.75" customHeight="1" x14ac:dyDescent="0.2">
      <c r="B103" s="1"/>
      <c r="C103" s="1"/>
    </row>
    <row r="104" spans="2:3" ht="15.75" customHeight="1" x14ac:dyDescent="0.2">
      <c r="B104" s="1"/>
      <c r="C104" s="1"/>
    </row>
    <row r="105" spans="2:3" ht="15.75" customHeight="1" x14ac:dyDescent="0.2">
      <c r="B105" s="1"/>
      <c r="C105" s="1"/>
    </row>
    <row r="106" spans="2:3" ht="15.75" customHeight="1" x14ac:dyDescent="0.2">
      <c r="B106" s="1"/>
      <c r="C106" s="1"/>
    </row>
    <row r="107" spans="2:3" ht="15.75" customHeight="1" x14ac:dyDescent="0.2">
      <c r="B107" s="1"/>
      <c r="C107" s="1"/>
    </row>
    <row r="108" spans="2:3" ht="15.75" customHeight="1" x14ac:dyDescent="0.2">
      <c r="B108" s="1"/>
      <c r="C108" s="1"/>
    </row>
    <row r="109" spans="2:3" ht="15.75" customHeight="1" x14ac:dyDescent="0.2">
      <c r="B109" s="1"/>
      <c r="C109" s="1"/>
    </row>
    <row r="110" spans="2:3" ht="15.75" customHeight="1" x14ac:dyDescent="0.2">
      <c r="B110" s="1"/>
      <c r="C110" s="1"/>
    </row>
    <row r="111" spans="2:3" ht="15.75" customHeight="1" x14ac:dyDescent="0.2">
      <c r="B111" s="1"/>
      <c r="C111" s="1"/>
    </row>
    <row r="112" spans="2:3" ht="15.75" customHeight="1" x14ac:dyDescent="0.2">
      <c r="B112" s="1"/>
      <c r="C112" s="1"/>
    </row>
    <row r="113" spans="2:3" ht="15.75" customHeight="1" x14ac:dyDescent="0.2">
      <c r="B113" s="1"/>
      <c r="C113" s="1"/>
    </row>
    <row r="114" spans="2:3" ht="15.75" customHeight="1" x14ac:dyDescent="0.2">
      <c r="B114" s="1"/>
      <c r="C114" s="1"/>
    </row>
    <row r="115" spans="2:3" ht="15.75" customHeight="1" x14ac:dyDescent="0.2">
      <c r="B115" s="1"/>
      <c r="C115" s="1"/>
    </row>
    <row r="116" spans="2:3" ht="15.75" customHeight="1" x14ac:dyDescent="0.2">
      <c r="B116" s="1"/>
      <c r="C116" s="1"/>
    </row>
    <row r="117" spans="2:3" ht="15.75" customHeight="1" x14ac:dyDescent="0.2">
      <c r="B117" s="1"/>
      <c r="C117" s="1"/>
    </row>
    <row r="118" spans="2:3" ht="15.75" customHeight="1" x14ac:dyDescent="0.2">
      <c r="B118" s="1"/>
      <c r="C118" s="1"/>
    </row>
    <row r="119" spans="2:3" ht="15.75" customHeight="1" x14ac:dyDescent="0.2">
      <c r="B119" s="1"/>
      <c r="C119" s="1"/>
    </row>
    <row r="120" spans="2:3" ht="15.75" customHeight="1" x14ac:dyDescent="0.2">
      <c r="B120" s="1"/>
      <c r="C120" s="1"/>
    </row>
    <row r="121" spans="2:3" ht="15.75" customHeight="1" x14ac:dyDescent="0.2">
      <c r="B121" s="1"/>
      <c r="C121" s="1"/>
    </row>
    <row r="122" spans="2:3" ht="15.75" customHeight="1" x14ac:dyDescent="0.2">
      <c r="B122" s="1"/>
      <c r="C122" s="1"/>
    </row>
    <row r="123" spans="2:3" ht="15.75" customHeight="1" x14ac:dyDescent="0.2">
      <c r="B123" s="1"/>
      <c r="C123" s="1"/>
    </row>
    <row r="124" spans="2:3" ht="15.75" customHeight="1" x14ac:dyDescent="0.2">
      <c r="B124" s="1"/>
      <c r="C124" s="1"/>
    </row>
    <row r="125" spans="2:3" ht="15.75" customHeight="1" x14ac:dyDescent="0.2">
      <c r="B125" s="1"/>
      <c r="C125" s="1"/>
    </row>
    <row r="126" spans="2:3" ht="15.75" customHeight="1" x14ac:dyDescent="0.2">
      <c r="B126" s="1"/>
      <c r="C126" s="1"/>
    </row>
    <row r="127" spans="2:3" ht="15.75" customHeight="1" x14ac:dyDescent="0.2">
      <c r="B127" s="1"/>
      <c r="C127" s="1"/>
    </row>
    <row r="128" spans="2:3" ht="15.75" customHeight="1" x14ac:dyDescent="0.2">
      <c r="B128" s="1"/>
      <c r="C128" s="1"/>
    </row>
    <row r="129" spans="2:3" ht="15.75" customHeight="1" x14ac:dyDescent="0.2">
      <c r="B129" s="1"/>
      <c r="C129" s="1"/>
    </row>
    <row r="130" spans="2:3" ht="15.75" customHeight="1" x14ac:dyDescent="0.2">
      <c r="B130" s="1"/>
      <c r="C130" s="1"/>
    </row>
    <row r="131" spans="2:3" ht="15.75" customHeight="1" x14ac:dyDescent="0.2">
      <c r="B131" s="1"/>
      <c r="C131" s="1"/>
    </row>
    <row r="132" spans="2:3" ht="15.75" customHeight="1" x14ac:dyDescent="0.2">
      <c r="B132" s="1"/>
      <c r="C132" s="1"/>
    </row>
    <row r="133" spans="2:3" ht="15.75" customHeight="1" x14ac:dyDescent="0.2">
      <c r="B133" s="1"/>
      <c r="C133" s="1"/>
    </row>
    <row r="134" spans="2:3" ht="15.75" customHeight="1" x14ac:dyDescent="0.2">
      <c r="B134" s="1"/>
      <c r="C134" s="1"/>
    </row>
    <row r="135" spans="2:3" ht="15.75" customHeight="1" x14ac:dyDescent="0.2">
      <c r="B135" s="1"/>
      <c r="C135" s="1"/>
    </row>
    <row r="136" spans="2:3" ht="15.75" customHeight="1" x14ac:dyDescent="0.2">
      <c r="B136" s="1"/>
      <c r="C136" s="1"/>
    </row>
    <row r="137" spans="2:3" ht="15.75" customHeight="1" x14ac:dyDescent="0.2">
      <c r="B137" s="1"/>
      <c r="C137" s="1"/>
    </row>
    <row r="138" spans="2:3" ht="15.75" customHeight="1" x14ac:dyDescent="0.2">
      <c r="B138" s="1"/>
      <c r="C138" s="1"/>
    </row>
    <row r="139" spans="2:3" ht="15.75" customHeight="1" x14ac:dyDescent="0.2">
      <c r="B139" s="1"/>
      <c r="C139" s="1"/>
    </row>
    <row r="140" spans="2:3" ht="15.75" customHeight="1" x14ac:dyDescent="0.2">
      <c r="B140" s="1"/>
      <c r="C140" s="1"/>
    </row>
    <row r="141" spans="2:3" ht="15.75" customHeight="1" x14ac:dyDescent="0.2">
      <c r="B141" s="1"/>
      <c r="C141" s="1"/>
    </row>
    <row r="142" spans="2:3" ht="15.75" customHeight="1" x14ac:dyDescent="0.2">
      <c r="B142" s="1"/>
      <c r="C142" s="1"/>
    </row>
    <row r="143" spans="2:3" ht="15.75" customHeight="1" x14ac:dyDescent="0.2">
      <c r="B143" s="1"/>
      <c r="C143" s="1"/>
    </row>
    <row r="144" spans="2:3" ht="15.75" customHeight="1" x14ac:dyDescent="0.2">
      <c r="B144" s="1"/>
      <c r="C144" s="1"/>
    </row>
    <row r="145" spans="2:3" ht="15.75" customHeight="1" x14ac:dyDescent="0.2">
      <c r="B145" s="1"/>
      <c r="C145" s="1"/>
    </row>
    <row r="146" spans="2:3" ht="15.75" customHeight="1" x14ac:dyDescent="0.2">
      <c r="B146" s="1"/>
      <c r="C146" s="1"/>
    </row>
    <row r="147" spans="2:3" ht="15.75" customHeight="1" x14ac:dyDescent="0.2">
      <c r="B147" s="1"/>
      <c r="C147" s="1"/>
    </row>
    <row r="148" spans="2:3" ht="15.75" customHeight="1" x14ac:dyDescent="0.2">
      <c r="B148" s="1"/>
      <c r="C148" s="1"/>
    </row>
    <row r="149" spans="2:3" ht="15.75" customHeight="1" x14ac:dyDescent="0.2">
      <c r="B149" s="1"/>
      <c r="C149" s="1"/>
    </row>
    <row r="150" spans="2:3" ht="15.75" customHeight="1" x14ac:dyDescent="0.2">
      <c r="B150" s="1"/>
      <c r="C150" s="1"/>
    </row>
    <row r="151" spans="2:3" ht="15.75" customHeight="1" x14ac:dyDescent="0.2">
      <c r="B151" s="1"/>
      <c r="C151" s="1"/>
    </row>
    <row r="152" spans="2:3" ht="15.75" customHeight="1" x14ac:dyDescent="0.2">
      <c r="B152" s="1"/>
      <c r="C152" s="1"/>
    </row>
    <row r="153" spans="2:3" ht="15.75" customHeight="1" x14ac:dyDescent="0.2">
      <c r="B153" s="1"/>
      <c r="C153" s="1"/>
    </row>
    <row r="154" spans="2:3" ht="15.75" customHeight="1" x14ac:dyDescent="0.2">
      <c r="B154" s="1"/>
      <c r="C154" s="1"/>
    </row>
    <row r="155" spans="2:3" ht="15.75" customHeight="1" x14ac:dyDescent="0.2">
      <c r="B155" s="1"/>
      <c r="C155" s="1"/>
    </row>
    <row r="156" spans="2:3" ht="15.75" customHeight="1" x14ac:dyDescent="0.2">
      <c r="B156" s="1"/>
      <c r="C156" s="1"/>
    </row>
    <row r="157" spans="2:3" ht="15.75" customHeight="1" x14ac:dyDescent="0.2">
      <c r="B157" s="1"/>
      <c r="C157" s="1"/>
    </row>
    <row r="158" spans="2:3" ht="15.75" customHeight="1" x14ac:dyDescent="0.2">
      <c r="B158" s="1"/>
      <c r="C158" s="1"/>
    </row>
    <row r="159" spans="2:3" ht="15.75" customHeight="1" x14ac:dyDescent="0.2">
      <c r="B159" s="1"/>
      <c r="C159" s="1"/>
    </row>
    <row r="160" spans="2:3" ht="15.75" customHeight="1" x14ac:dyDescent="0.2">
      <c r="B160" s="1"/>
      <c r="C160" s="1"/>
    </row>
    <row r="161" spans="2:3" ht="15.75" customHeight="1" x14ac:dyDescent="0.2">
      <c r="B161" s="1"/>
      <c r="C161" s="1"/>
    </row>
    <row r="162" spans="2:3" ht="15.75" customHeight="1" x14ac:dyDescent="0.2">
      <c r="B162" s="1"/>
      <c r="C162" s="1"/>
    </row>
    <row r="163" spans="2:3" ht="15.75" customHeight="1" x14ac:dyDescent="0.2">
      <c r="B163" s="1"/>
      <c r="C163" s="1"/>
    </row>
    <row r="164" spans="2:3" ht="15.75" customHeight="1" x14ac:dyDescent="0.2">
      <c r="B164" s="1"/>
      <c r="C164" s="1"/>
    </row>
    <row r="165" spans="2:3" ht="15.75" customHeight="1" x14ac:dyDescent="0.2">
      <c r="B165" s="1"/>
      <c r="C165" s="1"/>
    </row>
    <row r="166" spans="2:3" ht="15.75" customHeight="1" x14ac:dyDescent="0.2">
      <c r="B166" s="1"/>
      <c r="C166" s="1"/>
    </row>
    <row r="167" spans="2:3" ht="15.75" customHeight="1" x14ac:dyDescent="0.2">
      <c r="B167" s="1"/>
      <c r="C167" s="1"/>
    </row>
    <row r="168" spans="2:3" ht="15.75" customHeight="1" x14ac:dyDescent="0.2">
      <c r="B168" s="1"/>
      <c r="C168" s="1"/>
    </row>
    <row r="169" spans="2:3" ht="15.75" customHeight="1" x14ac:dyDescent="0.2">
      <c r="B169" s="1"/>
      <c r="C169" s="1"/>
    </row>
    <row r="170" spans="2:3" ht="15.75" customHeight="1" x14ac:dyDescent="0.2">
      <c r="B170" s="1"/>
      <c r="C170" s="1"/>
    </row>
    <row r="171" spans="2:3" ht="15.75" customHeight="1" x14ac:dyDescent="0.2">
      <c r="B171" s="1"/>
      <c r="C171" s="1"/>
    </row>
    <row r="172" spans="2:3" ht="15.75" customHeight="1" x14ac:dyDescent="0.2">
      <c r="B172" s="1"/>
      <c r="C172" s="1"/>
    </row>
    <row r="173" spans="2:3" ht="15.75" customHeight="1" x14ac:dyDescent="0.2">
      <c r="B173" s="1"/>
      <c r="C173" s="1"/>
    </row>
    <row r="174" spans="2:3" ht="15.75" customHeight="1" x14ac:dyDescent="0.2">
      <c r="B174" s="1"/>
      <c r="C174" s="1"/>
    </row>
    <row r="175" spans="2:3" ht="15.75" customHeight="1" x14ac:dyDescent="0.2">
      <c r="B175" s="1"/>
      <c r="C175" s="1"/>
    </row>
    <row r="176" spans="2:3" ht="15.75" customHeight="1" x14ac:dyDescent="0.2">
      <c r="B176" s="1"/>
      <c r="C176" s="1"/>
    </row>
    <row r="177" spans="2:3" ht="15.75" customHeight="1" x14ac:dyDescent="0.2">
      <c r="B177" s="1"/>
      <c r="C177" s="1"/>
    </row>
    <row r="178" spans="2:3" ht="15.75" customHeight="1" x14ac:dyDescent="0.2">
      <c r="B178" s="1"/>
      <c r="C178" s="1"/>
    </row>
    <row r="179" spans="2:3" ht="15.75" customHeight="1" x14ac:dyDescent="0.2">
      <c r="B179" s="1"/>
      <c r="C179" s="1"/>
    </row>
    <row r="180" spans="2:3" ht="15.75" customHeight="1" x14ac:dyDescent="0.2">
      <c r="B180" s="1"/>
      <c r="C180" s="1"/>
    </row>
    <row r="181" spans="2:3" ht="15.75" customHeight="1" x14ac:dyDescent="0.2">
      <c r="B181" s="1"/>
      <c r="C181" s="1"/>
    </row>
    <row r="182" spans="2:3" ht="15.75" customHeight="1" x14ac:dyDescent="0.2">
      <c r="B182" s="1"/>
      <c r="C182" s="1"/>
    </row>
    <row r="183" spans="2:3" ht="15.75" customHeight="1" x14ac:dyDescent="0.2">
      <c r="B183" s="1"/>
      <c r="C183" s="1"/>
    </row>
    <row r="184" spans="2:3" ht="15.75" customHeight="1" x14ac:dyDescent="0.2">
      <c r="B184" s="1"/>
      <c r="C184" s="1"/>
    </row>
    <row r="185" spans="2:3" ht="15.75" customHeight="1" x14ac:dyDescent="0.2">
      <c r="B185" s="1"/>
      <c r="C185" s="1"/>
    </row>
    <row r="186" spans="2:3" ht="15.75" customHeight="1" x14ac:dyDescent="0.2">
      <c r="B186" s="1"/>
      <c r="C186" s="1"/>
    </row>
    <row r="187" spans="2:3" ht="15.75" customHeight="1" x14ac:dyDescent="0.2">
      <c r="B187" s="1"/>
      <c r="C187" s="1"/>
    </row>
    <row r="188" spans="2:3" ht="15.75" customHeight="1" x14ac:dyDescent="0.2">
      <c r="B188" s="1"/>
      <c r="C188" s="1"/>
    </row>
    <row r="189" spans="2:3" ht="15.75" customHeight="1" x14ac:dyDescent="0.2">
      <c r="B189" s="1"/>
      <c r="C189" s="1"/>
    </row>
    <row r="190" spans="2:3" ht="15.75" customHeight="1" x14ac:dyDescent="0.2">
      <c r="B190" s="1"/>
      <c r="C190" s="1"/>
    </row>
    <row r="191" spans="2:3" ht="15.75" customHeight="1" x14ac:dyDescent="0.2">
      <c r="B191" s="1"/>
      <c r="C191" s="1"/>
    </row>
    <row r="192" spans="2:3" ht="15.75" customHeight="1" x14ac:dyDescent="0.2">
      <c r="B192" s="1"/>
      <c r="C192" s="1"/>
    </row>
    <row r="193" spans="2:3" ht="15.75" customHeight="1" x14ac:dyDescent="0.2">
      <c r="B193" s="1"/>
      <c r="C193" s="1"/>
    </row>
    <row r="194" spans="2:3" ht="15.75" customHeight="1" x14ac:dyDescent="0.2">
      <c r="B194" s="1"/>
      <c r="C194" s="1"/>
    </row>
    <row r="195" spans="2:3" ht="15.75" customHeight="1" x14ac:dyDescent="0.2">
      <c r="B195" s="1"/>
      <c r="C195" s="1"/>
    </row>
    <row r="196" spans="2:3" ht="15.75" customHeight="1" x14ac:dyDescent="0.2">
      <c r="B196" s="1"/>
      <c r="C196" s="1"/>
    </row>
    <row r="197" spans="2:3" ht="15.75" customHeight="1" x14ac:dyDescent="0.2">
      <c r="B197" s="1"/>
      <c r="C197" s="1"/>
    </row>
    <row r="198" spans="2:3" ht="15.75" customHeight="1" x14ac:dyDescent="0.2">
      <c r="B198" s="1"/>
      <c r="C198" s="1"/>
    </row>
    <row r="199" spans="2:3" ht="15.75" customHeight="1" x14ac:dyDescent="0.2">
      <c r="B199" s="1"/>
      <c r="C199" s="1"/>
    </row>
    <row r="200" spans="2:3" ht="15.75" customHeight="1" x14ac:dyDescent="0.2">
      <c r="B200" s="1"/>
      <c r="C200" s="1"/>
    </row>
    <row r="201" spans="2:3" ht="15.75" customHeight="1" x14ac:dyDescent="0.2">
      <c r="B201" s="1"/>
      <c r="C201" s="1"/>
    </row>
    <row r="202" spans="2:3" ht="15.75" customHeight="1" x14ac:dyDescent="0.2">
      <c r="B202" s="1"/>
      <c r="C202" s="1"/>
    </row>
    <row r="203" spans="2:3" ht="15.75" customHeight="1" x14ac:dyDescent="0.2">
      <c r="B203" s="1"/>
      <c r="C203" s="1"/>
    </row>
    <row r="204" spans="2:3" ht="15.75" customHeight="1" x14ac:dyDescent="0.2">
      <c r="B204" s="1"/>
      <c r="C204" s="1"/>
    </row>
    <row r="205" spans="2:3" ht="15.75" customHeight="1" x14ac:dyDescent="0.2">
      <c r="B205" s="1"/>
      <c r="C205" s="1"/>
    </row>
    <row r="206" spans="2:3" ht="15.75" customHeight="1" x14ac:dyDescent="0.2">
      <c r="B206" s="1"/>
      <c r="C206" s="1"/>
    </row>
    <row r="207" spans="2:3" ht="15.75" customHeight="1" x14ac:dyDescent="0.2">
      <c r="B207" s="1"/>
      <c r="C207" s="1"/>
    </row>
    <row r="208" spans="2:3" ht="15.75" customHeight="1" x14ac:dyDescent="0.2">
      <c r="B208" s="1"/>
      <c r="C208" s="1"/>
    </row>
    <row r="209" spans="2:3" ht="15.75" customHeight="1" x14ac:dyDescent="0.2">
      <c r="B209" s="1"/>
      <c r="C209" s="1"/>
    </row>
    <row r="210" spans="2:3" ht="15.75" customHeight="1" x14ac:dyDescent="0.2">
      <c r="B210" s="1"/>
      <c r="C210" s="1"/>
    </row>
    <row r="211" spans="2:3" ht="15.75" customHeight="1" x14ac:dyDescent="0.2">
      <c r="B211" s="1"/>
      <c r="C211" s="1"/>
    </row>
    <row r="212" spans="2:3" ht="15.75" customHeight="1" x14ac:dyDescent="0.2">
      <c r="B212" s="1"/>
      <c r="C212" s="1"/>
    </row>
    <row r="213" spans="2:3" ht="15.75" customHeight="1" x14ac:dyDescent="0.2">
      <c r="B213" s="1"/>
      <c r="C213" s="1"/>
    </row>
    <row r="214" spans="2:3" ht="15.75" customHeight="1" x14ac:dyDescent="0.2">
      <c r="B214" s="1"/>
      <c r="C214" s="1"/>
    </row>
    <row r="215" spans="2:3" ht="15.75" customHeight="1" x14ac:dyDescent="0.2">
      <c r="B215" s="1"/>
      <c r="C215" s="1"/>
    </row>
    <row r="216" spans="2:3" ht="15.75" customHeight="1" x14ac:dyDescent="0.2">
      <c r="B216" s="1"/>
      <c r="C216" s="1"/>
    </row>
    <row r="217" spans="2:3" ht="15.75" customHeight="1" x14ac:dyDescent="0.2">
      <c r="B217" s="1"/>
      <c r="C217" s="1"/>
    </row>
    <row r="218" spans="2:3" ht="15.75" customHeight="1" x14ac:dyDescent="0.2">
      <c r="B218" s="1"/>
      <c r="C218" s="1"/>
    </row>
    <row r="219" spans="2:3" ht="15.75" customHeight="1" x14ac:dyDescent="0.2">
      <c r="B219" s="1"/>
      <c r="C219" s="1"/>
    </row>
    <row r="220" spans="2:3" ht="15.75" customHeight="1" x14ac:dyDescent="0.2">
      <c r="B220" s="1"/>
      <c r="C220" s="1"/>
    </row>
    <row r="221" spans="2:3" ht="15.75" customHeight="1" x14ac:dyDescent="0.2">
      <c r="B221" s="1"/>
      <c r="C221" s="1"/>
    </row>
    <row r="222" spans="2:3" ht="15.75" customHeight="1" x14ac:dyDescent="0.2">
      <c r="B222" s="1"/>
      <c r="C222" s="1"/>
    </row>
    <row r="223" spans="2:3" ht="15.75" customHeight="1" x14ac:dyDescent="0.2">
      <c r="B223" s="1"/>
      <c r="C223" s="1"/>
    </row>
    <row r="224" spans="2:3" ht="15.75" customHeight="1" x14ac:dyDescent="0.2">
      <c r="B224" s="1"/>
      <c r="C224" s="1"/>
    </row>
    <row r="225" spans="2:3" ht="15.75" customHeight="1" x14ac:dyDescent="0.2">
      <c r="B225" s="1"/>
      <c r="C225" s="1"/>
    </row>
    <row r="226" spans="2:3" ht="15.75" customHeight="1" x14ac:dyDescent="0.2">
      <c r="B226" s="1"/>
      <c r="C226" s="1"/>
    </row>
    <row r="227" spans="2:3" ht="15.75" customHeight="1" x14ac:dyDescent="0.2">
      <c r="B227" s="1"/>
      <c r="C227" s="1"/>
    </row>
    <row r="228" spans="2:3" ht="15.75" customHeight="1" x14ac:dyDescent="0.2">
      <c r="B228" s="1"/>
      <c r="C228" s="1"/>
    </row>
    <row r="229" spans="2:3" ht="15.75" customHeight="1" x14ac:dyDescent="0.2">
      <c r="B229" s="1"/>
      <c r="C229" s="1"/>
    </row>
    <row r="230" spans="2:3" ht="15.75" customHeight="1" x14ac:dyDescent="0.2">
      <c r="B230" s="1"/>
      <c r="C230" s="1"/>
    </row>
    <row r="231" spans="2:3" ht="15.75" customHeight="1" x14ac:dyDescent="0.2">
      <c r="B231" s="1"/>
      <c r="C231" s="1"/>
    </row>
    <row r="232" spans="2:3" ht="15.75" customHeight="1" x14ac:dyDescent="0.2">
      <c r="B232" s="1"/>
      <c r="C232" s="1"/>
    </row>
    <row r="233" spans="2:3" ht="15.75" customHeight="1" x14ac:dyDescent="0.2">
      <c r="B233" s="1"/>
      <c r="C233" s="1"/>
    </row>
    <row r="234" spans="2:3" ht="15.75" customHeight="1" x14ac:dyDescent="0.2">
      <c r="B234" s="1"/>
      <c r="C234" s="1"/>
    </row>
    <row r="235" spans="2:3" ht="15.75" customHeight="1" x14ac:dyDescent="0.2">
      <c r="B235" s="1"/>
      <c r="C235" s="1"/>
    </row>
    <row r="236" spans="2:3" ht="15.75" customHeight="1" x14ac:dyDescent="0.2">
      <c r="B236" s="1"/>
      <c r="C236" s="1"/>
    </row>
    <row r="237" spans="2:3" ht="15.75" customHeight="1" x14ac:dyDescent="0.2">
      <c r="B237" s="1"/>
      <c r="C237" s="1"/>
    </row>
    <row r="238" spans="2:3" ht="15.75" customHeight="1" x14ac:dyDescent="0.2">
      <c r="B238" s="1"/>
      <c r="C238" s="1"/>
    </row>
    <row r="239" spans="2:3" ht="15.75" customHeight="1" x14ac:dyDescent="0.2">
      <c r="B239" s="1"/>
      <c r="C239" s="1"/>
    </row>
    <row r="240" spans="2:3" ht="15.75" customHeight="1" x14ac:dyDescent="0.2">
      <c r="B240" s="1"/>
      <c r="C240" s="1"/>
    </row>
    <row r="241" spans="2:3" ht="15.75" customHeight="1" x14ac:dyDescent="0.2">
      <c r="B241" s="1"/>
      <c r="C241" s="1"/>
    </row>
    <row r="242" spans="2:3" ht="15.75" customHeight="1" x14ac:dyDescent="0.2">
      <c r="B242" s="1"/>
      <c r="C242" s="1"/>
    </row>
    <row r="243" spans="2:3" ht="15.75" customHeight="1" x14ac:dyDescent="0.2"/>
    <row r="244" spans="2:3" ht="15.75" customHeight="1" x14ac:dyDescent="0.2"/>
    <row r="245" spans="2:3" ht="15.75" customHeight="1" x14ac:dyDescent="0.2"/>
    <row r="246" spans="2:3" ht="15.75" customHeight="1" x14ac:dyDescent="0.2"/>
    <row r="247" spans="2:3" ht="15.75" customHeight="1" x14ac:dyDescent="0.2"/>
    <row r="248" spans="2:3" ht="15.75" customHeight="1" x14ac:dyDescent="0.2"/>
    <row r="249" spans="2:3" ht="15.75" customHeight="1" x14ac:dyDescent="0.2"/>
    <row r="250" spans="2:3" ht="15.75" customHeight="1" x14ac:dyDescent="0.2"/>
    <row r="251" spans="2:3" ht="15.75" customHeight="1" x14ac:dyDescent="0.2"/>
    <row r="252" spans="2:3" ht="15.75" customHeight="1" x14ac:dyDescent="0.2"/>
    <row r="253" spans="2:3" ht="15.75" customHeight="1" x14ac:dyDescent="0.2"/>
    <row r="254" spans="2:3" ht="15.75" customHeight="1" x14ac:dyDescent="0.2"/>
    <row r="255" spans="2:3" ht="15.75" customHeight="1" x14ac:dyDescent="0.2"/>
    <row r="256" spans="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Step 1 - Project Information</vt:lpstr>
      <vt:lpstr>Calculations</vt:lpstr>
      <vt:lpstr>TDM Tables</vt:lpstr>
      <vt:lpstr>Step 2 - TDM Measure Selection</vt:lpstr>
      <vt:lpstr>Step 3 -Results</vt:lpstr>
      <vt:lpstr>Toggles</vt:lpstr>
      <vt:lpstr>Underlying TDM Tables </vt:lpstr>
      <vt:lpstr>Measures</vt:lpstr>
      <vt:lpstr>select_hfq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Gritzmacher, Philip</dc:creator>
  <cp:lastModifiedBy>Schultz, Trent</cp:lastModifiedBy>
  <cp:lastPrinted>2021-08-02T20:40:47Z</cp:lastPrinted>
  <dcterms:created xsi:type="dcterms:W3CDTF">2021-02-22T03:29:35Z</dcterms:created>
  <dcterms:modified xsi:type="dcterms:W3CDTF">2023-06-21T21:03:07Z</dcterms:modified>
</cp:coreProperties>
</file>